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defaultThemeVersion="124226"/>
  <mc:AlternateContent xmlns:mc="http://schemas.openxmlformats.org/markup-compatibility/2006">
    <mc:Choice Requires="x15">
      <x15ac:absPath xmlns:x15ac="http://schemas.microsoft.com/office/spreadsheetml/2010/11/ac" url="K:\E_LIP_Pool\Verwaltung\UNTERLAGEN AUS VERWALTUNG\Schriftverkehr\"/>
    </mc:Choice>
  </mc:AlternateContent>
  <xr:revisionPtr revIDLastSave="0" documentId="8_{C3C33A0B-963B-4440-A2E2-36D53C31BDCB}" xr6:coauthVersionLast="36" xr6:coauthVersionMax="36" xr10:uidLastSave="{00000000-0000-0000-0000-000000000000}"/>
  <bookViews>
    <workbookView xWindow="468" yWindow="12" windowWidth="24276" windowHeight="11532" activeTab="1" xr2:uid="{00000000-000D-0000-FFFF-FFFF00000000}"/>
  </bookViews>
  <sheets>
    <sheet name=" Preisliste VP KZP" sheetId="8" r:id="rId1"/>
    <sheet name="Preisliste incl. TP " sheetId="11" r:id="rId2"/>
    <sheet name="Preisliste  TP " sheetId="13" r:id="rId3"/>
    <sheet name="Vergütungssätze VP" sheetId="9" r:id="rId4"/>
    <sheet name="Vergütungssätze TP" sheetId="12" r:id="rId5"/>
    <sheet name="Tabelle1" sheetId="10" state="hidden" r:id="rId6"/>
  </sheets>
  <externalReferences>
    <externalReference r:id="rId7"/>
  </externalReferences>
  <definedNames>
    <definedName name="_xlnm.Print_Area" localSheetId="0">' Preisliste VP KZP'!$A$1:$F$45</definedName>
  </definedNames>
  <calcPr calcId="191029" fullPrecision="0"/>
</workbook>
</file>

<file path=xl/calcChain.xml><?xml version="1.0" encoding="utf-8"?>
<calcChain xmlns="http://schemas.openxmlformats.org/spreadsheetml/2006/main">
  <c r="B8" i="13" l="1"/>
  <c r="F39" i="13"/>
  <c r="E39" i="13"/>
  <c r="D39" i="13"/>
  <c r="C39" i="13"/>
  <c r="B39" i="13"/>
  <c r="F38" i="13"/>
  <c r="E38" i="13"/>
  <c r="D38" i="13"/>
  <c r="C38" i="13"/>
  <c r="B38" i="13"/>
  <c r="F37" i="13"/>
  <c r="E37" i="13"/>
  <c r="D37" i="13"/>
  <c r="C37" i="13"/>
  <c r="B37" i="13"/>
  <c r="F36" i="13"/>
  <c r="E36" i="13"/>
  <c r="D36" i="13"/>
  <c r="C36" i="13"/>
  <c r="B36" i="13"/>
  <c r="F35" i="13"/>
  <c r="E35" i="13"/>
  <c r="D35" i="13"/>
  <c r="C35" i="13"/>
  <c r="B35" i="13"/>
  <c r="F34" i="13"/>
  <c r="E34" i="13"/>
  <c r="D34" i="13"/>
  <c r="C34" i="13"/>
  <c r="B34" i="13"/>
  <c r="G30" i="13"/>
  <c r="C41" i="13" l="1"/>
  <c r="B41" i="13"/>
  <c r="E42" i="13"/>
  <c r="D42" i="13"/>
  <c r="F42" i="13"/>
  <c r="C42" i="13"/>
  <c r="D41" i="13"/>
  <c r="E41" i="13"/>
  <c r="F41" i="13"/>
  <c r="A2" i="8"/>
  <c r="B10" i="8"/>
  <c r="D10" i="8"/>
  <c r="C10" i="8"/>
  <c r="B10" i="11"/>
  <c r="F5" i="8" l="1"/>
  <c r="G13" i="11"/>
  <c r="G40" i="11"/>
  <c r="H32" i="9"/>
  <c r="D9" i="8" l="1"/>
  <c r="H40" i="11" l="1"/>
  <c r="H37" i="9" l="1"/>
  <c r="H36" i="9"/>
  <c r="H35" i="9"/>
  <c r="H34" i="9"/>
  <c r="H33" i="9"/>
  <c r="B52" i="9" s="1"/>
  <c r="D58" i="9"/>
  <c r="C34" i="9"/>
  <c r="D34" i="9"/>
  <c r="C35" i="9"/>
  <c r="D35" i="9"/>
  <c r="C36" i="9"/>
  <c r="D36" i="9"/>
  <c r="C37" i="9"/>
  <c r="D37" i="9"/>
  <c r="D33" i="9"/>
  <c r="C33" i="9"/>
  <c r="B37" i="9"/>
  <c r="B36" i="9"/>
  <c r="B35" i="9"/>
  <c r="B34" i="9"/>
  <c r="B33" i="9"/>
  <c r="D52" i="9" l="1"/>
  <c r="C52" i="9"/>
  <c r="E52" i="9"/>
  <c r="F33" i="9"/>
  <c r="G33" i="9" s="1"/>
  <c r="I33" i="9" s="1"/>
  <c r="D61" i="9" s="1"/>
  <c r="F37" i="9"/>
  <c r="G37" i="9" s="1"/>
  <c r="I37" i="9" s="1"/>
  <c r="F36" i="9"/>
  <c r="G36" i="9" s="1"/>
  <c r="I36" i="9" s="1"/>
  <c r="F35" i="9"/>
  <c r="G35" i="9" s="1"/>
  <c r="I35" i="9" s="1"/>
  <c r="F34" i="9"/>
  <c r="G34" i="9" s="1"/>
  <c r="I34" i="9" s="1"/>
  <c r="I32" i="9"/>
  <c r="D40" i="9"/>
  <c r="D49" i="9"/>
  <c r="E45" i="9" l="1"/>
  <c r="E54" i="9" s="1"/>
  <c r="D45" i="9"/>
  <c r="D54" i="9" s="1"/>
  <c r="C45" i="9"/>
  <c r="C54" i="9" s="1"/>
  <c r="B45" i="9"/>
  <c r="B54" i="9" s="1"/>
  <c r="E46" i="9"/>
  <c r="E55" i="9" s="1"/>
  <c r="B46" i="9"/>
  <c r="B64" i="9" s="1"/>
  <c r="C46" i="9"/>
  <c r="C55" i="9" s="1"/>
  <c r="D46" i="9"/>
  <c r="D55" i="9" s="1"/>
  <c r="B44" i="9"/>
  <c r="C44" i="9"/>
  <c r="E44" i="9"/>
  <c r="E53" i="9" s="1"/>
  <c r="D44" i="9"/>
  <c r="D53" i="9" s="1"/>
  <c r="E61" i="9"/>
  <c r="C61" i="9"/>
  <c r="E47" i="9"/>
  <c r="E56" i="9" s="1"/>
  <c r="C47" i="9"/>
  <c r="C56" i="9" s="1"/>
  <c r="D47" i="9"/>
  <c r="D65" i="9" s="1"/>
  <c r="B47" i="9"/>
  <c r="B56" i="9" s="1"/>
  <c r="B61" i="9"/>
  <c r="D63" i="9" l="1"/>
  <c r="B63" i="9"/>
  <c r="E63" i="9"/>
  <c r="E64" i="9"/>
  <c r="D56" i="9"/>
  <c r="D64" i="9"/>
  <c r="C64" i="9"/>
  <c r="B55" i="9"/>
  <c r="C63" i="9"/>
  <c r="C62" i="9"/>
  <c r="C53" i="9"/>
  <c r="E62" i="9"/>
  <c r="B65" i="9"/>
  <c r="B62" i="9"/>
  <c r="B53" i="9"/>
  <c r="D62" i="9"/>
  <c r="C65" i="9"/>
  <c r="E65" i="9"/>
  <c r="B58" i="11" l="1"/>
  <c r="B17" i="11"/>
  <c r="D17" i="11"/>
  <c r="G54" i="11" l="1"/>
  <c r="F31" i="8"/>
  <c r="F60" i="11" l="1"/>
  <c r="F59" i="11"/>
  <c r="B60" i="11" l="1"/>
  <c r="G60" i="11"/>
  <c r="E60" i="11"/>
  <c r="D60" i="11"/>
  <c r="B61" i="11"/>
  <c r="B9" i="8"/>
  <c r="B11" i="8"/>
  <c r="F11" i="8"/>
  <c r="E11" i="8"/>
  <c r="D11" i="8"/>
  <c r="C11" i="8"/>
  <c r="B21" i="11"/>
  <c r="B22" i="11"/>
  <c r="B19" i="11"/>
  <c r="B18" i="11"/>
  <c r="C16" i="12"/>
  <c r="G19" i="11"/>
  <c r="F19" i="11"/>
  <c r="E19" i="11"/>
  <c r="D19" i="11"/>
  <c r="D24" i="9"/>
  <c r="B14" i="8"/>
  <c r="G63" i="11" l="1"/>
  <c r="F63" i="11"/>
  <c r="E63" i="11"/>
  <c r="D63" i="11"/>
  <c r="B63" i="11"/>
  <c r="G62" i="11"/>
  <c r="F62" i="11"/>
  <c r="E62" i="11"/>
  <c r="D62" i="11"/>
  <c r="B62" i="11"/>
  <c r="G61" i="11"/>
  <c r="F61" i="11"/>
  <c r="E61" i="11"/>
  <c r="D61" i="11"/>
  <c r="G59" i="11"/>
  <c r="E59" i="11"/>
  <c r="D59" i="11"/>
  <c r="B59" i="11"/>
  <c r="G58" i="11"/>
  <c r="F58" i="11"/>
  <c r="F66" i="11" s="1"/>
  <c r="E58" i="11"/>
  <c r="D58" i="11"/>
  <c r="D66" i="11" l="1"/>
  <c r="E66" i="11"/>
  <c r="G66" i="11"/>
  <c r="E65" i="11"/>
  <c r="D65" i="11"/>
  <c r="F65" i="11"/>
  <c r="G65" i="11"/>
  <c r="B65" i="11"/>
  <c r="E17" i="11"/>
  <c r="F17" i="11"/>
  <c r="G17" i="11"/>
  <c r="D18" i="11"/>
  <c r="B44" i="11" s="1"/>
  <c r="E18" i="11"/>
  <c r="F18" i="11"/>
  <c r="G18" i="11"/>
  <c r="B20" i="11"/>
  <c r="D20" i="11"/>
  <c r="E20" i="11"/>
  <c r="F20" i="11"/>
  <c r="G20" i="11"/>
  <c r="D21" i="11"/>
  <c r="E21" i="11"/>
  <c r="F21" i="11"/>
  <c r="G21" i="11"/>
  <c r="D22" i="11"/>
  <c r="E22" i="11"/>
  <c r="F22" i="11"/>
  <c r="G22" i="11"/>
  <c r="H13" i="11"/>
  <c r="F44" i="11" l="1"/>
  <c r="B24" i="11"/>
  <c r="B32" i="11" s="1"/>
  <c r="B45" i="11"/>
  <c r="F47" i="11"/>
  <c r="B47" i="11"/>
  <c r="F46" i="11"/>
  <c r="F45" i="11"/>
  <c r="B46" i="11"/>
  <c r="E24" i="11"/>
  <c r="B34" i="11" s="1"/>
  <c r="F24" i="11"/>
  <c r="B35" i="11" s="1"/>
  <c r="G24" i="11"/>
  <c r="B36" i="11" s="1"/>
  <c r="D24" i="11"/>
  <c r="B33" i="11" s="1"/>
  <c r="F43" i="11" l="1"/>
  <c r="E14" i="8"/>
  <c r="C16" i="9"/>
  <c r="F14" i="8"/>
  <c r="D14" i="8"/>
  <c r="C14" i="8"/>
  <c r="F13" i="8"/>
  <c r="E13" i="8"/>
  <c r="D13" i="8"/>
  <c r="C13" i="8"/>
  <c r="F12" i="8"/>
  <c r="E12" i="8"/>
  <c r="D12" i="8"/>
  <c r="C12" i="8"/>
  <c r="F10" i="8"/>
  <c r="E10" i="8"/>
  <c r="F9" i="8"/>
  <c r="E9" i="8"/>
  <c r="C9" i="8"/>
  <c r="B13" i="8"/>
  <c r="B12" i="8"/>
  <c r="F16" i="8" l="1"/>
  <c r="B27" i="8" s="1"/>
  <c r="C16" i="8"/>
  <c r="B24" i="8" s="1"/>
  <c r="D16" i="8"/>
  <c r="B25" i="8" s="1"/>
  <c r="E16" i="8"/>
  <c r="B26" i="8" s="1"/>
  <c r="B37" i="8"/>
  <c r="B35" i="8"/>
  <c r="B38" i="8"/>
  <c r="B36" i="8"/>
  <c r="B16" i="8"/>
  <c r="B23" i="8" s="1"/>
  <c r="F36" i="8"/>
  <c r="F35" i="8"/>
  <c r="F38" i="8"/>
  <c r="F37" i="8"/>
  <c r="F26" i="8" l="1"/>
  <c r="F35" i="11" s="1"/>
  <c r="D26" i="8"/>
  <c r="D35" i="11" s="1"/>
  <c r="E26" i="8"/>
  <c r="E35" i="11" s="1"/>
  <c r="C26" i="8"/>
  <c r="C35" i="11" s="1"/>
  <c r="F25" i="8"/>
  <c r="F34" i="11" s="1"/>
  <c r="E25" i="8"/>
  <c r="E34" i="11" s="1"/>
  <c r="D25" i="8"/>
  <c r="D34" i="11" s="1"/>
  <c r="C25" i="8"/>
  <c r="C34" i="11" s="1"/>
  <c r="F24" i="8"/>
  <c r="F33" i="11" s="1"/>
  <c r="D24" i="8"/>
  <c r="D33" i="11" s="1"/>
  <c r="E24" i="8"/>
  <c r="E33" i="11" s="1"/>
  <c r="C24" i="8"/>
  <c r="C33" i="11" s="1"/>
  <c r="E27" i="8"/>
  <c r="E36" i="11" s="1"/>
  <c r="C27" i="8"/>
  <c r="C36" i="11" s="1"/>
  <c r="D27" i="8"/>
  <c r="D36" i="11" s="1"/>
  <c r="F27" i="8"/>
  <c r="F36" i="11" s="1"/>
  <c r="F23" i="8"/>
  <c r="F32" i="11" s="1"/>
  <c r="D23" i="8"/>
  <c r="D32" i="11" s="1"/>
  <c r="C23" i="8"/>
  <c r="C32" i="11" s="1"/>
  <c r="E23" i="8"/>
  <c r="E32" i="11" s="1"/>
  <c r="F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Steiner, Thomas</author>
  </authors>
  <commentList>
    <comment ref="J7" authorId="0" shapeId="0" xr:uid="{00000000-0006-0000-0000-000001000000}">
      <text>
        <r>
          <rPr>
            <b/>
            <sz val="9"/>
            <color indexed="81"/>
            <rFont val="Tahoma"/>
            <family val="2"/>
          </rPr>
          <t>Steiner, Thomas:</t>
        </r>
        <r>
          <rPr>
            <sz val="9"/>
            <color indexed="81"/>
            <rFont val="Tahoma"/>
            <family val="2"/>
          </rPr>
          <t xml:space="preserve">
Absatz 3</t>
        </r>
      </text>
    </comment>
    <comment ref="J8" authorId="0" shapeId="0" xr:uid="{00000000-0006-0000-0000-000002000000}">
      <text>
        <r>
          <rPr>
            <b/>
            <sz val="9"/>
            <color indexed="81"/>
            <rFont val="Tahoma"/>
            <family val="2"/>
          </rPr>
          <t>Steiner, Thomas:</t>
        </r>
        <r>
          <rPr>
            <sz val="9"/>
            <color indexed="81"/>
            <rFont val="Tahoma"/>
            <family val="2"/>
          </rPr>
          <t xml:space="preserve">
Absatz 2
</t>
        </r>
      </text>
    </comment>
    <comment ref="C24" authorId="0" shapeId="0" xr:uid="{00000000-0006-0000-0000-000003000000}">
      <text>
        <r>
          <rPr>
            <b/>
            <sz val="9"/>
            <color indexed="81"/>
            <rFont val="Tahoma"/>
            <family val="2"/>
          </rPr>
          <t>Steiner, Thomas:</t>
        </r>
        <r>
          <rPr>
            <sz val="9"/>
            <color indexed="81"/>
            <rFont val="Tahoma"/>
            <family val="2"/>
          </rPr>
          <t xml:space="preserve">
lt. PSV?!
</t>
        </r>
      </text>
    </comment>
    <comment ref="B31" authorId="0" shapeId="0" xr:uid="{00000000-0006-0000-0000-000004000000}">
      <text>
        <r>
          <rPr>
            <b/>
            <sz val="9"/>
            <color indexed="81"/>
            <rFont val="Tahoma"/>
            <family val="2"/>
          </rPr>
          <t>Steiner, Thomas:</t>
        </r>
        <r>
          <rPr>
            <sz val="9"/>
            <color indexed="81"/>
            <rFont val="Tahoma"/>
            <family val="2"/>
          </rPr>
          <t xml:space="preserve">
gem. geltender PSV
</t>
        </r>
      </text>
    </comment>
    <comment ref="C32" authorId="0" shapeId="0" xr:uid="{00000000-0006-0000-0000-000005000000}">
      <text>
        <r>
          <rPr>
            <b/>
            <sz val="9"/>
            <color indexed="81"/>
            <rFont val="Tahoma"/>
            <family val="2"/>
          </rPr>
          <t>Steiner, Thomas:</t>
        </r>
        <r>
          <rPr>
            <sz val="9"/>
            <color indexed="81"/>
            <rFont val="Tahoma"/>
            <family val="2"/>
          </rPr>
          <t xml:space="preserve">
gem. geltender PSV
Es handelt sich um die "alte" Altenpflegeausbildung</t>
        </r>
      </text>
    </comment>
    <comment ref="D32" authorId="0" shapeId="0" xr:uid="{00000000-0006-0000-0000-000006000000}">
      <text>
        <r>
          <rPr>
            <b/>
            <sz val="9"/>
            <color indexed="81"/>
            <rFont val="Tahoma"/>
            <family val="2"/>
          </rPr>
          <t>Steiner, Thomas:</t>
        </r>
        <r>
          <rPr>
            <sz val="9"/>
            <color indexed="81"/>
            <rFont val="Tahoma"/>
            <family val="2"/>
          </rPr>
          <t xml:space="preserve">
neue Preise lt. Liste von Herrn Sichler ab 1.1.2022
Es handelt sich um die neue "generalisierte" Pflegeausbildung</t>
        </r>
      </text>
    </comment>
    <comment ref="E32" authorId="0" shapeId="0" xr:uid="{00000000-0006-0000-0000-000007000000}">
      <text>
        <r>
          <rPr>
            <b/>
            <sz val="9"/>
            <color indexed="81"/>
            <rFont val="Tahoma"/>
            <family val="2"/>
          </rPr>
          <t>Steiner, Thomas:</t>
        </r>
        <r>
          <rPr>
            <sz val="9"/>
            <color indexed="81"/>
            <rFont val="Tahoma"/>
            <family val="2"/>
          </rPr>
          <t xml:space="preserve">
z. B. Ehrenamtszuschlag  Es ist zu prüfen, ob eine Verknüpfung an dieser Stelle nötig ist!, wenn zusätzliche Zuschläge vereinbart werden.</t>
        </r>
      </text>
    </comment>
    <comment ref="H32" authorId="0" shapeId="0" xr:uid="{00000000-0006-0000-0000-000008000000}">
      <text>
        <r>
          <rPr>
            <b/>
            <sz val="9"/>
            <color indexed="81"/>
            <rFont val="Tahoma"/>
            <family val="2"/>
          </rPr>
          <t>Steiner, Thomas:</t>
        </r>
        <r>
          <rPr>
            <sz val="9"/>
            <color indexed="81"/>
            <rFont val="Tahoma"/>
            <family val="2"/>
          </rPr>
          <t xml:space="preserve">
§ 43 Abs. 2 SGB XI</t>
        </r>
      </text>
    </comment>
    <comment ref="H33" authorId="0" shapeId="0" xr:uid="{00000000-0006-0000-0000-000009000000}">
      <text>
        <r>
          <rPr>
            <b/>
            <sz val="9"/>
            <color indexed="81"/>
            <rFont val="Tahoma"/>
            <family val="2"/>
          </rPr>
          <t>Steiner, Thomas:</t>
        </r>
        <r>
          <rPr>
            <sz val="9"/>
            <color indexed="81"/>
            <rFont val="Tahoma"/>
            <family val="2"/>
          </rPr>
          <t xml:space="preserve">
§ 43 Abs. 3 SGB XI
</t>
        </r>
      </text>
    </comment>
    <comment ref="B40" authorId="0" shapeId="0" xr:uid="{00000000-0006-0000-0000-00000A000000}">
      <text>
        <r>
          <rPr>
            <b/>
            <sz val="9"/>
            <color indexed="81"/>
            <rFont val="Tahoma"/>
            <family val="2"/>
          </rPr>
          <t>Steiner, Thomas:</t>
        </r>
        <r>
          <rPr>
            <sz val="9"/>
            <color indexed="81"/>
            <rFont val="Tahoma"/>
            <family val="2"/>
          </rPr>
          <t xml:space="preserve">
Diese Zuschläge werden dem Anteil der Pflegekasse zugeschlagen und vom Anteil der Bewohner abgezogen (Rabatt)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Steiner, Thomas</author>
  </authors>
  <commentList>
    <comment ref="I7" authorId="0" shapeId="0" xr:uid="{00000000-0006-0000-0100-000001000000}">
      <text>
        <r>
          <rPr>
            <b/>
            <sz val="9"/>
            <color indexed="81"/>
            <rFont val="Tahoma"/>
            <family val="2"/>
          </rPr>
          <t>Steiner, Thomas:</t>
        </r>
        <r>
          <rPr>
            <sz val="9"/>
            <color indexed="81"/>
            <rFont val="Tahoma"/>
            <family val="2"/>
          </rPr>
          <t xml:space="preserve">
bis zu 131 EUR einsetzbarer Entlastungsbetrag gemäß §45b Absatzt 1satz 1 SGB XI</t>
        </r>
      </text>
    </comment>
  </commentList>
</comments>
</file>

<file path=xl/sharedStrings.xml><?xml version="1.0" encoding="utf-8"?>
<sst xmlns="http://schemas.openxmlformats.org/spreadsheetml/2006/main" count="264" uniqueCount="100">
  <si>
    <t>Gesamt</t>
  </si>
  <si>
    <t>Investitionskosten</t>
  </si>
  <si>
    <t>Unterkunft</t>
  </si>
  <si>
    <t>Verpflegung</t>
  </si>
  <si>
    <t>Pflegegrad (PG)</t>
  </si>
  <si>
    <t>€/Tag</t>
  </si>
  <si>
    <t>Ausbildungszuschlag</t>
  </si>
  <si>
    <t>Gesamt / Tag</t>
  </si>
  <si>
    <t xml:space="preserve">VOLLSTATIONÄRE PFLEGE </t>
  </si>
  <si>
    <t>Durchschnittsmonat berechnet mit 30,42 Tagen</t>
  </si>
  <si>
    <t>Pflegekasse</t>
  </si>
  <si>
    <r>
      <t>PG</t>
    </r>
    <r>
      <rPr>
        <b/>
        <sz val="12"/>
        <color rgb="FF195652"/>
        <rFont val="Calibri"/>
        <family val="2"/>
      </rPr>
      <t xml:space="preserve"> </t>
    </r>
    <r>
      <rPr>
        <b/>
        <sz val="12"/>
        <color rgb="FF231F20"/>
        <rFont val="Calibri"/>
        <family val="2"/>
      </rPr>
      <t>2</t>
    </r>
  </si>
  <si>
    <r>
      <t>PG</t>
    </r>
    <r>
      <rPr>
        <b/>
        <sz val="12"/>
        <color rgb="FF195652"/>
        <rFont val="Calibri"/>
        <family val="2"/>
      </rPr>
      <t xml:space="preserve"> </t>
    </r>
    <r>
      <rPr>
        <b/>
        <sz val="12"/>
        <color rgb="FF231F20"/>
        <rFont val="Calibri"/>
        <family val="2"/>
      </rPr>
      <t>3</t>
    </r>
  </si>
  <si>
    <r>
      <t>PG</t>
    </r>
    <r>
      <rPr>
        <b/>
        <sz val="12"/>
        <color rgb="FF195652"/>
        <rFont val="Calibri"/>
        <family val="2"/>
      </rPr>
      <t xml:space="preserve"> </t>
    </r>
    <r>
      <rPr>
        <b/>
        <sz val="12"/>
        <color rgb="FF231F20"/>
        <rFont val="Calibri"/>
        <family val="2"/>
      </rPr>
      <t>5</t>
    </r>
  </si>
  <si>
    <t xml:space="preserve">Kosten pro Monat vollstationär </t>
  </si>
  <si>
    <t>Entgelte entsprechend vollstationärer Pflege</t>
  </si>
  <si>
    <t>--</t>
  </si>
  <si>
    <t>max.</t>
  </si>
  <si>
    <r>
      <t>Pflegeleistungen</t>
    </r>
    <r>
      <rPr>
        <vertAlign val="superscript"/>
        <sz val="12"/>
        <color rgb="FF195652"/>
        <rFont val="Calibri"/>
        <family val="2"/>
      </rPr>
      <t>1</t>
    </r>
  </si>
  <si>
    <r>
      <t>PG</t>
    </r>
    <r>
      <rPr>
        <b/>
        <sz val="12"/>
        <color rgb="FF195652"/>
        <rFont val="Calibri"/>
        <family val="2"/>
      </rPr>
      <t xml:space="preserve"> </t>
    </r>
    <r>
      <rPr>
        <b/>
        <sz val="12"/>
        <color rgb="FF231F20"/>
        <rFont val="Calibri"/>
        <family val="2"/>
      </rPr>
      <t xml:space="preserve">1 </t>
    </r>
  </si>
  <si>
    <r>
      <t>PG</t>
    </r>
    <r>
      <rPr>
        <b/>
        <sz val="12"/>
        <color rgb="FF195652"/>
        <rFont val="Calibri"/>
        <family val="2"/>
      </rPr>
      <t xml:space="preserve"> </t>
    </r>
    <r>
      <rPr>
        <b/>
        <sz val="12"/>
        <color rgb="FF231F20"/>
        <rFont val="Calibri"/>
        <family val="2"/>
      </rPr>
      <t>4</t>
    </r>
  </si>
  <si>
    <r>
      <t>Dauer in Tagen</t>
    </r>
    <r>
      <rPr>
        <vertAlign val="superscript"/>
        <sz val="12"/>
        <color rgb="FF195652"/>
        <rFont val="Calibri"/>
        <family val="2"/>
      </rPr>
      <t xml:space="preserve">2 </t>
    </r>
  </si>
  <si>
    <r>
      <t>PG</t>
    </r>
    <r>
      <rPr>
        <b/>
        <sz val="12"/>
        <color rgb="FF195652"/>
        <rFont val="Calibri"/>
        <family val="2"/>
      </rPr>
      <t xml:space="preserve"> </t>
    </r>
    <r>
      <rPr>
        <b/>
        <sz val="12"/>
        <color rgb="FF231F20"/>
        <rFont val="Calibri"/>
        <family val="2"/>
      </rPr>
      <t>1</t>
    </r>
  </si>
  <si>
    <r>
      <t>Eigenanteil</t>
    </r>
    <r>
      <rPr>
        <vertAlign val="superscript"/>
        <sz val="12"/>
        <color rgb="FF195652"/>
        <rFont val="Calibri"/>
        <family val="2"/>
      </rPr>
      <t>3</t>
    </r>
    <r>
      <rPr>
        <sz val="12"/>
        <color rgb="FF195652"/>
        <rFont val="Calibri"/>
        <family val="2"/>
      </rPr>
      <t xml:space="preserve"> 
/ Tag</t>
    </r>
  </si>
  <si>
    <t>Pflegesätze</t>
  </si>
  <si>
    <t>Pflegegrad 1</t>
  </si>
  <si>
    <t>Pflegegrad 2</t>
  </si>
  <si>
    <t>Pflegegrad 3</t>
  </si>
  <si>
    <t>Pflegegrad 4</t>
  </si>
  <si>
    <t>Pflegegrad 5</t>
  </si>
  <si>
    <t>Investionskosten</t>
  </si>
  <si>
    <t>Einrichtungseinheitlicher Eigenanteil tgl. ohne AVG</t>
  </si>
  <si>
    <t>Name der Einrichtung</t>
  </si>
  <si>
    <t>Summe</t>
  </si>
  <si>
    <t>Werte ab</t>
  </si>
  <si>
    <t xml:space="preserve">Preise gültig ab </t>
  </si>
  <si>
    <t>pro Tag</t>
  </si>
  <si>
    <t>pro Monat</t>
  </si>
  <si>
    <r>
      <t>Pflegeleistungen</t>
    </r>
    <r>
      <rPr>
        <vertAlign val="superscript"/>
        <sz val="12.5"/>
        <color theme="1"/>
        <rFont val="Calibri"/>
        <family val="2"/>
      </rPr>
      <t>1</t>
    </r>
  </si>
  <si>
    <t>     </t>
  </si>
  <si>
    <t xml:space="preserve">Entgelt gesamt </t>
  </si>
  <si>
    <t>Entgelt je Besuchstag</t>
  </si>
  <si>
    <t xml:space="preserve">Die Tagespflege kann in Anspruch genommen werden, ohne dass eine Anrechnung auf die ambulante Pflegesachleistungen, 
das Pflegegeld oder die Kombinationsleistungen erfolgt. 
Über die jeweils bundeslandabhängigen Regelungen zur Fahrtkostenpauschale informieren wir Sie gerne. </t>
  </si>
  <si>
    <t xml:space="preserve">Nutzungstage bis Vollausschöpfung / Monat </t>
  </si>
  <si>
    <t>Vollstationäre- und Kurzzeitpflege</t>
  </si>
  <si>
    <t>Tagespflege</t>
  </si>
  <si>
    <t>Ausbildungsumlage -Zuschlag</t>
  </si>
  <si>
    <r>
      <t>Ausbildungsumlage -Zuschlag</t>
    </r>
    <r>
      <rPr>
        <vertAlign val="superscript"/>
        <sz val="12"/>
        <color rgb="FF195652"/>
        <rFont val="Calibri"/>
        <family val="2"/>
      </rPr>
      <t>2</t>
    </r>
  </si>
  <si>
    <t xml:space="preserve"> KURZZEITPFLEGE </t>
  </si>
  <si>
    <t xml:space="preserve"> TAGESPFLEGE </t>
  </si>
  <si>
    <t>Leistungszuschlag gem. § 43 c SGB XI</t>
  </si>
  <si>
    <t>Pflegegrad</t>
  </si>
  <si>
    <t xml:space="preserve">Pflegesatz </t>
  </si>
  <si>
    <t>Ausbildungsumlage</t>
  </si>
  <si>
    <t>Bewohner</t>
  </si>
  <si>
    <t>tägl.</t>
  </si>
  <si>
    <t>AltenPfl.</t>
  </si>
  <si>
    <t>PflBerG</t>
  </si>
  <si>
    <t>mtl.</t>
  </si>
  <si>
    <r>
      <rPr>
        <b/>
        <sz val="11"/>
        <color theme="1"/>
        <rFont val="Calibri"/>
        <family val="2"/>
        <scheme val="minor"/>
      </rPr>
      <t>Leistungszuschlag</t>
    </r>
    <r>
      <rPr>
        <sz val="11"/>
        <color theme="1"/>
        <rFont val="Calibri"/>
        <family val="2"/>
        <scheme val="minor"/>
      </rPr>
      <t xml:space="preserve"> ab </t>
    </r>
  </si>
  <si>
    <t>0-12 Monate</t>
  </si>
  <si>
    <t>13-24</t>
  </si>
  <si>
    <t>25-36</t>
  </si>
  <si>
    <t>37 ff.</t>
  </si>
  <si>
    <r>
      <rPr>
        <b/>
        <sz val="11"/>
        <color theme="1"/>
        <rFont val="Calibri"/>
        <family val="2"/>
        <scheme val="minor"/>
      </rPr>
      <t>Anteil Pflegekasse</t>
    </r>
    <r>
      <rPr>
        <sz val="11"/>
        <color theme="1"/>
        <rFont val="Calibri"/>
        <family val="2"/>
        <scheme val="minor"/>
      </rPr>
      <t xml:space="preserve"> ab </t>
    </r>
  </si>
  <si>
    <r>
      <rPr>
        <b/>
        <sz val="11"/>
        <color theme="1"/>
        <rFont val="Calibri"/>
        <family val="2"/>
        <scheme val="minor"/>
      </rPr>
      <t>Anteil Bewohner</t>
    </r>
    <r>
      <rPr>
        <sz val="11"/>
        <color theme="1"/>
        <rFont val="Calibri"/>
        <family val="2"/>
        <scheme val="minor"/>
      </rPr>
      <t xml:space="preserve"> ab </t>
    </r>
  </si>
  <si>
    <t>Monat 1-12</t>
  </si>
  <si>
    <t>Monat 13-24</t>
  </si>
  <si>
    <t>Monat 25-36</t>
  </si>
  <si>
    <t>37 u. mehr</t>
  </si>
  <si>
    <t>Die Differenz zu den mtl. Gesamtkosten wird i. d. R. von der Pflegekasse getragen</t>
  </si>
  <si>
    <r>
      <rPr>
        <b/>
        <sz val="12"/>
        <color rgb="FF195652"/>
        <rFont val="Calibri"/>
        <family val="2"/>
      </rPr>
      <t>Eigenanteil</t>
    </r>
    <r>
      <rPr>
        <sz val="12"/>
        <color rgb="FF195652"/>
        <rFont val="Calibri"/>
        <family val="2"/>
      </rPr>
      <t xml:space="preserve"> (gestaffelt nach Aufenthaltsdauer)</t>
    </r>
  </si>
  <si>
    <t>Hinzu kommt der unten ausgerechnete Leistungszuschlag,</t>
  </si>
  <si>
    <t>abhängig von der Aufenthaltsdauer im Pflegeheim</t>
  </si>
  <si>
    <t>Pflegekassenanteil gem. § 43 SGB XI</t>
  </si>
  <si>
    <r>
      <t xml:space="preserve">Begrenzung des Eigenanteils an den </t>
    </r>
    <r>
      <rPr>
        <b/>
        <u/>
        <sz val="11"/>
        <rFont val="Calibri"/>
        <family val="2"/>
        <scheme val="minor"/>
      </rPr>
      <t>pflegebedingten</t>
    </r>
    <r>
      <rPr>
        <sz val="11"/>
        <rFont val="Calibri"/>
        <family val="2"/>
        <scheme val="minor"/>
      </rPr>
      <t xml:space="preserve"> Aufwendungen ab </t>
    </r>
  </si>
  <si>
    <t>Bite alle grün unterlegten Felder mit den aktuellen Zahlen gem. PSV ausfüllen</t>
  </si>
  <si>
    <t>Sonstige</t>
  </si>
  <si>
    <t>Sonstige Zuschläge, derzeit nicht vereinbart</t>
  </si>
  <si>
    <t>In den grün unterlegten Feldern sind ggf. die Werte für die Tagespflege einzutragen gem. geltender PSV</t>
  </si>
  <si>
    <t>Pflegekassenanteil gem. § 41 SGB XI</t>
  </si>
  <si>
    <r>
      <t>PG</t>
    </r>
    <r>
      <rPr>
        <b/>
        <sz val="12.5"/>
        <color rgb="FF195652"/>
        <rFont val="Calibri"/>
        <family val="2"/>
      </rPr>
      <t xml:space="preserve"> </t>
    </r>
    <r>
      <rPr>
        <b/>
        <sz val="12.5"/>
        <color rgb="FF231F20"/>
        <rFont val="Calibri"/>
        <family val="2"/>
      </rPr>
      <t xml:space="preserve">1 </t>
    </r>
  </si>
  <si>
    <r>
      <t>PG</t>
    </r>
    <r>
      <rPr>
        <b/>
        <sz val="12.5"/>
        <color rgb="FF195652"/>
        <rFont val="Calibri"/>
        <family val="2"/>
      </rPr>
      <t xml:space="preserve"> </t>
    </r>
    <r>
      <rPr>
        <b/>
        <sz val="12.5"/>
        <color rgb="FF231F20"/>
        <rFont val="Calibri"/>
        <family val="2"/>
      </rPr>
      <t>2</t>
    </r>
  </si>
  <si>
    <r>
      <t>PG</t>
    </r>
    <r>
      <rPr>
        <b/>
        <sz val="12.5"/>
        <color rgb="FF195652"/>
        <rFont val="Calibri"/>
        <family val="2"/>
      </rPr>
      <t xml:space="preserve"> </t>
    </r>
    <r>
      <rPr>
        <b/>
        <sz val="12.5"/>
        <color rgb="FF231F20"/>
        <rFont val="Calibri"/>
        <family val="2"/>
      </rPr>
      <t>3</t>
    </r>
  </si>
  <si>
    <r>
      <t>PG</t>
    </r>
    <r>
      <rPr>
        <b/>
        <sz val="12.5"/>
        <color rgb="FF195652"/>
        <rFont val="Calibri"/>
        <family val="2"/>
      </rPr>
      <t xml:space="preserve"> </t>
    </r>
    <r>
      <rPr>
        <b/>
        <sz val="12.5"/>
        <color rgb="FF231F20"/>
        <rFont val="Calibri"/>
        <family val="2"/>
      </rPr>
      <t>4</t>
    </r>
  </si>
  <si>
    <r>
      <t>PG</t>
    </r>
    <r>
      <rPr>
        <b/>
        <sz val="12.5"/>
        <color rgb="FF195652"/>
        <rFont val="Calibri"/>
        <family val="2"/>
      </rPr>
      <t xml:space="preserve"> </t>
    </r>
    <r>
      <rPr>
        <b/>
        <sz val="12.5"/>
        <color rgb="FF231F20"/>
        <rFont val="Calibri"/>
        <family val="2"/>
      </rPr>
      <t>5</t>
    </r>
  </si>
  <si>
    <t>ab 1.1.2025</t>
  </si>
  <si>
    <t>Ausbildungsumlage-Zuschlag</t>
  </si>
  <si>
    <r>
      <rPr>
        <b/>
        <sz val="12"/>
        <color rgb="FF195652"/>
        <rFont val="Calibri"/>
        <family val="2"/>
      </rPr>
      <t>Eigenanteil</t>
    </r>
    <r>
      <rPr>
        <sz val="12"/>
        <color rgb="FF195652"/>
        <rFont val="Calibri"/>
        <family val="2"/>
      </rPr>
      <t xml:space="preserve"> (gestaffelt nach</t>
    </r>
    <r>
      <rPr>
        <b/>
        <sz val="12"/>
        <color rgb="FF195652"/>
        <rFont val="Calibri"/>
        <family val="2"/>
      </rPr>
      <t xml:space="preserve"> Aufenthaltsdauer</t>
    </r>
    <r>
      <rPr>
        <sz val="12"/>
        <color rgb="FF195652"/>
        <rFont val="Calibri"/>
        <family val="2"/>
      </rPr>
      <t>)</t>
    </r>
  </si>
  <si>
    <r>
      <rPr>
        <u/>
        <sz val="12"/>
        <color theme="1"/>
        <rFont val="Calibri"/>
        <family val="2"/>
        <scheme val="minor"/>
      </rPr>
      <t>Pflegekasse</t>
    </r>
    <r>
      <rPr>
        <sz val="12"/>
        <color theme="1"/>
        <rFont val="Calibri"/>
        <family val="2"/>
        <scheme val="minor"/>
      </rPr>
      <t xml:space="preserve">: Im Jahr steht ein Budget von max.  </t>
    </r>
    <r>
      <rPr>
        <b/>
        <sz val="12"/>
        <color theme="1"/>
        <rFont val="Calibri"/>
        <family val="2"/>
        <scheme val="minor"/>
      </rPr>
      <t>3.539 €</t>
    </r>
    <r>
      <rPr>
        <sz val="12"/>
        <color theme="1"/>
        <rFont val="Calibri"/>
        <family val="2"/>
        <scheme val="minor"/>
      </rPr>
      <t xml:space="preserve"> (8 Wochen/Jahr) zur Verfügung. Dieser sogenannte </t>
    </r>
    <r>
      <rPr>
        <b/>
        <sz val="12"/>
        <color theme="1"/>
        <rFont val="Calibri"/>
        <family val="2"/>
        <scheme val="minor"/>
      </rPr>
      <t>gemeinsamer Jahresbetrag</t>
    </r>
    <r>
      <rPr>
        <sz val="12"/>
        <color theme="1"/>
        <rFont val="Calibri"/>
        <family val="2"/>
        <scheme val="minor"/>
      </rPr>
      <t xml:space="preserve"> gilt für die </t>
    </r>
    <r>
      <rPr>
        <b/>
        <sz val="12"/>
        <color theme="1"/>
        <rFont val="Calibri"/>
        <family val="2"/>
        <scheme val="minor"/>
      </rPr>
      <t>Kurzzeitpflege und die Verhinderungspflege (seit 1.7.25).</t>
    </r>
    <r>
      <rPr>
        <sz val="12"/>
        <color theme="1"/>
        <rFont val="Calibri"/>
        <family val="2"/>
        <scheme val="minor"/>
      </rPr>
      <t xml:space="preserve">  
</t>
    </r>
    <r>
      <rPr>
        <u/>
        <sz val="12"/>
        <color theme="1"/>
        <rFont val="Calibri"/>
        <family val="2"/>
        <scheme val="minor"/>
      </rPr>
      <t xml:space="preserve">Dauer in Tagen: </t>
    </r>
    <r>
      <rPr>
        <sz val="12"/>
        <color theme="1"/>
        <rFont val="Calibri"/>
        <family val="2"/>
        <scheme val="minor"/>
      </rPr>
      <t xml:space="preserve">Die </t>
    </r>
    <r>
      <rPr>
        <b/>
        <sz val="12"/>
        <color theme="1"/>
        <rFont val="Calibri"/>
        <family val="2"/>
        <scheme val="minor"/>
      </rPr>
      <t>Dauer</t>
    </r>
    <r>
      <rPr>
        <sz val="12"/>
        <color theme="1"/>
        <rFont val="Calibri"/>
        <family val="2"/>
        <scheme val="minor"/>
      </rPr>
      <t xml:space="preserve"> entspricht den max. von der Pflegekasse gedeckten Pflegeleistungen inkl. Ausbildungszuschlag in Tagen. 
Bei </t>
    </r>
    <r>
      <rPr>
        <u/>
        <sz val="12"/>
        <color theme="1"/>
        <rFont val="Calibri"/>
        <family val="2"/>
        <scheme val="minor"/>
      </rPr>
      <t>Überschreitung</t>
    </r>
    <r>
      <rPr>
        <sz val="12"/>
        <color theme="1"/>
        <rFont val="Calibri"/>
        <family val="2"/>
        <scheme val="minor"/>
      </rPr>
      <t xml:space="preserve"> der oben berechneten  Tage, werden die Beträge der Pflegeleistungen im jeweiligen gültigen Pflegegrad berechnet.</t>
    </r>
    <r>
      <rPr>
        <vertAlign val="superscript"/>
        <sz val="12"/>
        <color theme="1"/>
        <rFont val="Calibri"/>
        <family val="2"/>
        <scheme val="minor"/>
      </rPr>
      <t xml:space="preserve">
</t>
    </r>
    <r>
      <rPr>
        <u/>
        <sz val="12"/>
        <color theme="1"/>
        <rFont val="Calibri"/>
        <family val="2"/>
        <scheme val="minor"/>
      </rPr>
      <t xml:space="preserve">Eigenanteil/Tag: </t>
    </r>
    <r>
      <rPr>
        <sz val="12"/>
        <color theme="1"/>
        <rFont val="Calibri"/>
        <family val="2"/>
        <scheme val="minor"/>
      </rPr>
      <t xml:space="preserve"> Der</t>
    </r>
    <r>
      <rPr>
        <b/>
        <sz val="12"/>
        <color theme="1"/>
        <rFont val="Calibri"/>
        <family val="2"/>
        <scheme val="minor"/>
      </rPr>
      <t xml:space="preserve"> Eigentanteil pro Tag</t>
    </r>
    <r>
      <rPr>
        <sz val="12"/>
        <color theme="1"/>
        <rFont val="Calibri"/>
        <family val="2"/>
        <scheme val="minor"/>
      </rPr>
      <t xml:space="preserve"> ergibt sich aus den Kosten für Unterkunft und Verpflegung sowie den Investitionskosten. 
</t>
    </r>
  </si>
  <si>
    <t>Eigenanteil 
/ Tag</t>
  </si>
  <si>
    <r>
      <t xml:space="preserve">Gäste der Kurzzeitpflege bei denen eine Feststellung des konkreten Pflegegrades noch nicht erfolgt ist, werden nach  </t>
    </r>
    <r>
      <rPr>
        <sz val="12"/>
        <color theme="1"/>
        <rFont val="Calibri"/>
        <family val="2"/>
        <scheme val="minor"/>
      </rPr>
      <t xml:space="preserve">Pflegesatz des Pflegegrades 3 abgerechnet. </t>
    </r>
  </si>
  <si>
    <r>
      <rPr>
        <vertAlign val="superscript"/>
        <sz val="10"/>
        <rFont val="Calibri"/>
        <family val="2"/>
      </rPr>
      <t>1</t>
    </r>
    <r>
      <rPr>
        <sz val="10"/>
        <rFont val="Calibri"/>
        <family val="2"/>
      </rPr>
      <t xml:space="preserve"> Grundlage der pflegebedingten Aufwendungen (Pflegeleistungen und Ausbildungszuschlag) ist der sogenannte Einrichtungseinheitliche Eigenanteil (EEE). Jeder Monat wird mit 30,42 Tagen abgerechnet, angebrochene Monate tagesweise.</t>
    </r>
  </si>
  <si>
    <r>
      <rPr>
        <vertAlign val="superscript"/>
        <sz val="11"/>
        <rFont val="Calibri"/>
        <family val="2"/>
      </rPr>
      <t>1</t>
    </r>
    <r>
      <rPr>
        <sz val="11"/>
        <rFont val="Calibri"/>
        <family val="2"/>
      </rPr>
      <t xml:space="preserve"> Grundlage der pflegebedingten Aufwendungen (Pflegeleistungen und Ausbildungszuschlag) ist der sogenannte Einrichtungseinheitliche Eigenanteil (EEE). Jeder Monatwird  mit 30,42 Tagen abgerechnet, angebrochene Monate tagesweise.</t>
    </r>
  </si>
  <si>
    <r>
      <t>Dauer in Tagen</t>
    </r>
    <r>
      <rPr>
        <vertAlign val="superscript"/>
        <sz val="12"/>
        <color rgb="FF195652"/>
        <rFont val="Calibri"/>
        <family val="2"/>
      </rPr>
      <t xml:space="preserve"> </t>
    </r>
  </si>
  <si>
    <r>
      <rPr>
        <u/>
        <sz val="12"/>
        <rFont val="Calibri"/>
        <family val="2"/>
      </rPr>
      <t>Pflegekasse</t>
    </r>
    <r>
      <rPr>
        <sz val="12"/>
        <rFont val="Calibri"/>
        <family val="2"/>
      </rPr>
      <t xml:space="preserve">: Im Jahr steht ein Budget von max.  </t>
    </r>
    <r>
      <rPr>
        <b/>
        <sz val="12"/>
        <rFont val="Calibri"/>
        <family val="2"/>
      </rPr>
      <t>3.539 €</t>
    </r>
    <r>
      <rPr>
        <sz val="12"/>
        <rFont val="Calibri"/>
        <family val="2"/>
      </rPr>
      <t xml:space="preserve"> (8 Wochen/Jahr) zu Verfügung. Dieser</t>
    </r>
    <r>
      <rPr>
        <b/>
        <sz val="12"/>
        <rFont val="Calibri"/>
        <family val="2"/>
      </rPr>
      <t xml:space="preserve"> sogenannte gemeinsamer Jahresbetrag </t>
    </r>
    <r>
      <rPr>
        <sz val="12"/>
        <rFont val="Calibri"/>
        <family val="2"/>
      </rPr>
      <t xml:space="preserve">gilt für die </t>
    </r>
    <r>
      <rPr>
        <b/>
        <sz val="12"/>
        <rFont val="Calibri"/>
        <family val="2"/>
      </rPr>
      <t>Kurzzeitpflege</t>
    </r>
    <r>
      <rPr>
        <sz val="12"/>
        <rFont val="Calibri"/>
        <family val="2"/>
      </rPr>
      <t xml:space="preserve"> und die </t>
    </r>
    <r>
      <rPr>
        <b/>
        <sz val="12"/>
        <rFont val="Calibri"/>
        <family val="2"/>
      </rPr>
      <t>Verhinderungspflege</t>
    </r>
    <r>
      <rPr>
        <sz val="12"/>
        <rFont val="Calibri"/>
        <family val="2"/>
      </rPr>
      <t xml:space="preserve"> (seit 1.7.25).  
</t>
    </r>
    <r>
      <rPr>
        <u/>
        <sz val="12"/>
        <rFont val="Calibri"/>
        <family val="2"/>
      </rPr>
      <t>Dauer in Tagen:</t>
    </r>
    <r>
      <rPr>
        <sz val="12"/>
        <rFont val="Calibri"/>
        <family val="2"/>
      </rPr>
      <t xml:space="preserve"> Die </t>
    </r>
    <r>
      <rPr>
        <b/>
        <sz val="12"/>
        <rFont val="Calibri"/>
        <family val="2"/>
      </rPr>
      <t xml:space="preserve">Dauer </t>
    </r>
    <r>
      <rPr>
        <sz val="12"/>
        <rFont val="Calibri"/>
        <family val="2"/>
      </rPr>
      <t xml:space="preserve">entspricht den max. von der Pflegekasse gedeckten Pflegeleistungen inkl. Ausbildung-
zuschlag in Tagen. Bei Überschreitung der oben berechneten  Tage, werden die Beträge der Pflegeleistungen im jeweiligen Pflegegrad berechnet.
</t>
    </r>
    <r>
      <rPr>
        <u/>
        <sz val="12"/>
        <rFont val="Calibri"/>
        <family val="2"/>
      </rPr>
      <t>Eigenanteil/Tag:</t>
    </r>
    <r>
      <rPr>
        <sz val="12"/>
        <rFont val="Calibri"/>
        <family val="2"/>
      </rPr>
      <t xml:space="preserve">  Der </t>
    </r>
    <r>
      <rPr>
        <b/>
        <sz val="12"/>
        <rFont val="Calibri"/>
        <family val="2"/>
      </rPr>
      <t>Eigentanteil pro Tag</t>
    </r>
    <r>
      <rPr>
        <sz val="12"/>
        <rFont val="Calibri"/>
        <family val="2"/>
      </rPr>
      <t xml:space="preserve"> ergibt sich aus den Kosten für Unterkunft und Verpflegung sowie den Investitionskosten. </t>
    </r>
  </si>
  <si>
    <r>
      <t xml:space="preserve">Die Tagespflege kann in Anspruch genommen werden, </t>
    </r>
    <r>
      <rPr>
        <u/>
        <sz val="12"/>
        <rFont val="Calibri"/>
        <family val="2"/>
      </rPr>
      <t xml:space="preserve">ohne </t>
    </r>
    <r>
      <rPr>
        <sz val="12"/>
        <rFont val="Calibri"/>
        <family val="2"/>
      </rPr>
      <t xml:space="preserve">dass eine Anrechnung auf die ambulante Pflegesachleistungen, das Pflegegeld oder die Kombinationsleistungen erfolgt. Von der Pflegekasse werden die täglichen Kosten für die Pflege übernommen. Kosten für Unterkunft und Verpflegung sowie die Investitionskosten müssen vorerst selbst getragen werden, können jedoch ggf. bei der Pflegekasse eingereicht werden. 
Über die jeweils bundeslandabhängigen Regelungen zur Fahrtkostenpauschale informieren wir Sie gerne. </t>
    </r>
  </si>
  <si>
    <r>
      <t xml:space="preserve">Die Tagespflege kann in Anspruch genommen werden, </t>
    </r>
    <r>
      <rPr>
        <u/>
        <sz val="12.5"/>
        <rFont val="Calibri"/>
        <family val="2"/>
      </rPr>
      <t xml:space="preserve">ohne </t>
    </r>
    <r>
      <rPr>
        <sz val="12.5"/>
        <rFont val="Calibri"/>
        <family val="2"/>
      </rPr>
      <t xml:space="preserve">dass eine Anrechnung auf die ambulante Pflegesachleistungen, das Pflegegeld oder die Kombinationsleistungen erfolgt. Von der Pflegekasse werden die täglichen Kosten für die Pflege übernommen. 
Kosten für Unterkunft und Verpflegung sowie die Investitionskosten müssen vorerst selbst getragen werden, können jedoch ggf. bei der Pflegekasse eingereicht werden. 
Über die jeweils bundeslandabhängigen Regelungen zur Fahrtkostenpauschale informieren wir Sie gerne. </t>
    </r>
  </si>
  <si>
    <t>Altenhilfezentrum Lippoldsberg</t>
  </si>
  <si>
    <t>Altenhilfilfezentrum Lippoldsberg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</si>
</sst>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44" formatCode="_-* #,##0.00\ &quot;€&quot;_-;\-* #,##0.00\ &quot;€&quot;_-;_-* &quot;-&quot;??\ &quot;€&quot;_-;_-@_-"/>
    <numFmt numFmtId="43" formatCode="_-* #,##0.00\ _€_-;\-* #,##0.00\ _€_-;_-* &quot;-&quot;??\ _€_-;_-@_-"/>
    <numFmt numFmtId="164" formatCode="dd/mm/yy;@"/>
  </numFmts>
  <fonts count="6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2"/>
      <color rgb="FF231F20"/>
      <name val="Calibri"/>
      <family val="2"/>
    </font>
    <font>
      <sz val="8"/>
      <color rgb="FFFFFFFF"/>
      <name val="Calibri"/>
      <family val="2"/>
      <scheme val="minor"/>
    </font>
    <font>
      <b/>
      <sz val="12"/>
      <color rgb="FF195652"/>
      <name val="Calibri"/>
      <family val="2"/>
    </font>
    <font>
      <b/>
      <sz val="12"/>
      <color rgb="FFFFFFFF"/>
      <name val="Calibri"/>
      <family val="2"/>
    </font>
    <font>
      <sz val="12"/>
      <color rgb="FF195652"/>
      <name val="Calibri"/>
      <family val="2"/>
    </font>
    <font>
      <sz val="12"/>
      <color theme="1"/>
      <name val="Calibri"/>
      <family val="2"/>
    </font>
    <font>
      <sz val="11"/>
      <color theme="0"/>
      <name val="Calibri"/>
      <family val="2"/>
    </font>
    <font>
      <b/>
      <sz val="12"/>
      <color theme="1"/>
      <name val="Calibri"/>
      <family val="2"/>
    </font>
    <font>
      <vertAlign val="superscript"/>
      <sz val="12"/>
      <color rgb="FF195652"/>
      <name val="Calibri"/>
      <family val="2"/>
    </font>
    <font>
      <sz val="12"/>
      <color rgb="FF231F20"/>
      <name val="Calibri"/>
      <family val="2"/>
    </font>
    <font>
      <sz val="12"/>
      <color rgb="FF000000"/>
      <name val="Calibri"/>
      <family val="2"/>
    </font>
    <font>
      <b/>
      <sz val="12"/>
      <color rgb="FF000000"/>
      <name val="Calibri"/>
      <family val="2"/>
    </font>
    <font>
      <sz val="10"/>
      <name val="Calibri"/>
      <family val="2"/>
    </font>
    <font>
      <b/>
      <sz val="14"/>
      <color theme="1"/>
      <name val="Calibri"/>
      <family val="2"/>
      <scheme val="minor"/>
    </font>
    <font>
      <b/>
      <sz val="12.5"/>
      <color theme="1"/>
      <name val="Calibri"/>
      <family val="2"/>
    </font>
    <font>
      <sz val="12.5"/>
      <color theme="1"/>
      <name val="Calibri"/>
      <family val="2"/>
    </font>
    <font>
      <vertAlign val="superscript"/>
      <sz val="12.5"/>
      <color theme="1"/>
      <name val="Calibri"/>
      <family val="2"/>
    </font>
    <font>
      <sz val="6"/>
      <color theme="1"/>
      <name val="Calibri"/>
      <family val="2"/>
    </font>
    <font>
      <b/>
      <sz val="6"/>
      <color theme="1"/>
      <name val="Calibri"/>
      <family val="2"/>
    </font>
    <font>
      <sz val="9"/>
      <color indexed="81"/>
      <name val="Tahoma"/>
      <family val="2"/>
    </font>
    <font>
      <b/>
      <sz val="9"/>
      <color indexed="81"/>
      <name val="Tahoma"/>
      <family val="2"/>
    </font>
    <font>
      <sz val="10"/>
      <color rgb="FF195652"/>
      <name val="Calibri"/>
      <family val="2"/>
    </font>
    <font>
      <vertAlign val="superscript"/>
      <sz val="10"/>
      <name val="Calibri"/>
      <family val="2"/>
    </font>
    <font>
      <b/>
      <sz val="11"/>
      <color theme="1"/>
      <name val="Arial"/>
      <family val="2"/>
    </font>
    <font>
      <b/>
      <sz val="10"/>
      <color theme="1"/>
      <name val="Arial"/>
      <family val="2"/>
    </font>
    <font>
      <b/>
      <sz val="14"/>
      <color rgb="FFFFFFFF"/>
      <name val="Calibri"/>
      <family val="2"/>
      <scheme val="minor"/>
    </font>
    <font>
      <b/>
      <sz val="12"/>
      <color rgb="FFFFFFFF"/>
      <name val="Calibri"/>
      <family val="2"/>
      <scheme val="minor"/>
    </font>
    <font>
      <sz val="11"/>
      <name val="Calibri"/>
      <family val="2"/>
      <scheme val="minor"/>
    </font>
    <font>
      <b/>
      <sz val="11"/>
      <color rgb="FFFF0000"/>
      <name val="Calibri"/>
      <family val="2"/>
      <scheme val="minor"/>
    </font>
    <font>
      <i/>
      <sz val="11"/>
      <color theme="1"/>
      <name val="Calibri"/>
      <family val="2"/>
      <scheme val="minor"/>
    </font>
    <font>
      <b/>
      <u/>
      <sz val="11"/>
      <name val="Calibri"/>
      <family val="2"/>
      <scheme val="minor"/>
    </font>
    <font>
      <b/>
      <sz val="11"/>
      <color rgb="FF00B050"/>
      <name val="Calibri"/>
      <family val="2"/>
      <scheme val="minor"/>
    </font>
    <font>
      <b/>
      <sz val="14"/>
      <color rgb="FF00B050"/>
      <name val="Calibri"/>
      <family val="2"/>
      <scheme val="minor"/>
    </font>
    <font>
      <b/>
      <sz val="16"/>
      <color rgb="FF00B050"/>
      <name val="Calibri"/>
      <family val="2"/>
      <scheme val="minor"/>
    </font>
    <font>
      <b/>
      <sz val="12.5"/>
      <color rgb="FF195652"/>
      <name val="Calibri"/>
      <family val="2"/>
    </font>
    <font>
      <b/>
      <sz val="12.5"/>
      <color rgb="FF231F20"/>
      <name val="Calibri"/>
      <family val="2"/>
    </font>
    <font>
      <sz val="12.5"/>
      <color rgb="FF195652"/>
      <name val="Calibri"/>
      <family val="2"/>
    </font>
    <font>
      <sz val="12.5"/>
      <color rgb="FF231F20"/>
      <name val="Calibri"/>
      <family val="2"/>
    </font>
    <font>
      <sz val="12.5"/>
      <color rgb="FF000000"/>
      <name val="Calibri"/>
      <family val="2"/>
    </font>
    <font>
      <sz val="11"/>
      <name val="Calibri"/>
      <family val="2"/>
    </font>
    <font>
      <vertAlign val="superscript"/>
      <sz val="11"/>
      <name val="Calibri"/>
      <family val="2"/>
    </font>
    <font>
      <sz val="12.5"/>
      <color theme="1"/>
      <name val="Calibri"/>
      <family val="2"/>
      <scheme val="minor"/>
    </font>
    <font>
      <b/>
      <sz val="11"/>
      <color theme="0"/>
      <name val="Calibri"/>
      <family val="2"/>
      <scheme val="minor"/>
    </font>
    <font>
      <b/>
      <sz val="14"/>
      <name val="Calibri"/>
      <family val="2"/>
      <scheme val="minor"/>
    </font>
    <font>
      <b/>
      <sz val="12"/>
      <color theme="1"/>
      <name val="Calibri"/>
      <family val="2"/>
      <scheme val="minor"/>
    </font>
    <font>
      <b/>
      <sz val="18"/>
      <color theme="1"/>
      <name val="Calibri"/>
      <family val="2"/>
      <scheme val="minor"/>
    </font>
    <font>
      <b/>
      <sz val="12.5"/>
      <color rgb="FF000000"/>
      <name val="Calibri"/>
      <family val="2"/>
    </font>
    <font>
      <sz val="12"/>
      <color theme="1"/>
      <name val="Calibri"/>
      <family val="2"/>
      <scheme val="minor"/>
    </font>
    <font>
      <u/>
      <sz val="12"/>
      <color theme="1"/>
      <name val="Calibri"/>
      <family val="2"/>
      <scheme val="minor"/>
    </font>
    <font>
      <vertAlign val="superscript"/>
      <sz val="12"/>
      <color theme="1"/>
      <name val="Calibri"/>
      <family val="2"/>
      <scheme val="minor"/>
    </font>
    <font>
      <sz val="12"/>
      <name val="Calibri"/>
      <family val="2"/>
    </font>
    <font>
      <u/>
      <sz val="12"/>
      <name val="Calibri"/>
      <family val="2"/>
    </font>
    <font>
      <b/>
      <sz val="12"/>
      <name val="Calibri"/>
      <family val="2"/>
    </font>
    <font>
      <b/>
      <sz val="13"/>
      <color rgb="FFFFFFFF"/>
      <name val="Calibri"/>
      <family val="2"/>
      <scheme val="minor"/>
    </font>
    <font>
      <sz val="12.5"/>
      <name val="Calibri"/>
      <family val="2"/>
    </font>
    <font>
      <u/>
      <sz val="12.5"/>
      <name val="Calibri"/>
      <family val="2"/>
    </font>
  </fonts>
  <fills count="10">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39">
    <border>
      <left/>
      <right/>
      <top/>
      <bottom/>
      <diagonal/>
    </border>
    <border>
      <left/>
      <right/>
      <top/>
      <bottom style="medium">
        <color indexed="64"/>
      </bottom>
      <diagonal/>
    </border>
    <border>
      <left/>
      <right/>
      <top/>
      <bottom style="medium">
        <color rgb="FF231F20"/>
      </bottom>
      <diagonal/>
    </border>
    <border>
      <left/>
      <right/>
      <top style="medium">
        <color rgb="FF231F20"/>
      </top>
      <bottom style="medium">
        <color rgb="FF231F20"/>
      </bottom>
      <diagonal/>
    </border>
    <border>
      <left/>
      <right/>
      <top style="medium">
        <color rgb="FF231F20"/>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7">
    <xf numFmtId="0" fontId="0" fillId="0" borderId="0" xfId="0"/>
    <xf numFmtId="0" fontId="0" fillId="0" borderId="0" xfId="0" applyProtection="1"/>
    <xf numFmtId="0" fontId="0" fillId="0" borderId="0" xfId="0" applyAlignment="1" applyProtection="1">
      <alignment vertical="center"/>
    </xf>
    <xf numFmtId="0" fontId="0" fillId="0" borderId="5" xfId="0" applyBorder="1" applyProtection="1"/>
    <xf numFmtId="0" fontId="0" fillId="0" borderId="0" xfId="0" applyAlignment="1" applyProtection="1">
      <alignment horizontal="right"/>
    </xf>
    <xf numFmtId="0" fontId="6" fillId="2" borderId="0" xfId="0" applyFont="1" applyFill="1" applyProtection="1"/>
    <xf numFmtId="0" fontId="0" fillId="2" borderId="0" xfId="0" applyFill="1" applyProtection="1"/>
    <xf numFmtId="0" fontId="4" fillId="2" borderId="0" xfId="0" applyFont="1" applyFill="1" applyProtection="1"/>
    <xf numFmtId="0" fontId="4" fillId="2" borderId="0" xfId="0" applyFont="1" applyFill="1" applyAlignment="1" applyProtection="1">
      <alignment horizontal="right"/>
    </xf>
    <xf numFmtId="0" fontId="5" fillId="0" borderId="2" xfId="0" applyFont="1" applyBorder="1" applyAlignment="1" applyProtection="1">
      <alignment horizontal="center" vertical="center" wrapText="1"/>
    </xf>
    <xf numFmtId="0" fontId="9" fillId="0" borderId="2" xfId="0" applyFont="1" applyBorder="1" applyAlignment="1" applyProtection="1">
      <alignment horizontal="right" vertical="center" wrapText="1"/>
    </xf>
    <xf numFmtId="0" fontId="7" fillId="0" borderId="2" xfId="0" applyFont="1" applyBorder="1" applyAlignment="1" applyProtection="1">
      <alignment horizontal="center" vertical="center" wrapText="1"/>
    </xf>
    <xf numFmtId="0" fontId="11" fillId="2" borderId="0" xfId="0" applyFont="1" applyFill="1" applyAlignment="1" applyProtection="1">
      <alignment horizontal="right" vertical="center"/>
    </xf>
    <xf numFmtId="0" fontId="8" fillId="0" borderId="0" xfId="0" applyFont="1" applyAlignment="1" applyProtection="1">
      <alignment horizontal="center" vertical="center" wrapText="1"/>
    </xf>
    <xf numFmtId="0" fontId="9" fillId="0" borderId="0" xfId="0" applyFont="1" applyAlignment="1" applyProtection="1">
      <alignment horizontal="right" vertical="center" wrapText="1"/>
    </xf>
    <xf numFmtId="0" fontId="10" fillId="3" borderId="0" xfId="0" applyFont="1" applyFill="1" applyAlignment="1" applyProtection="1">
      <alignment horizontal="center" vertical="center" wrapText="1"/>
    </xf>
    <xf numFmtId="0" fontId="10" fillId="0" borderId="0" xfId="0" applyFont="1" applyAlignment="1" applyProtection="1">
      <alignment horizontal="center" vertical="center" wrapText="1"/>
    </xf>
    <xf numFmtId="0" fontId="15" fillId="3" borderId="0" xfId="0" applyFont="1" applyFill="1" applyAlignment="1" applyProtection="1">
      <alignment vertical="center" wrapText="1"/>
    </xf>
    <xf numFmtId="0" fontId="0" fillId="0" borderId="0" xfId="0" applyBorder="1" applyProtection="1"/>
    <xf numFmtId="0" fontId="0" fillId="0" borderId="8" xfId="0" applyBorder="1"/>
    <xf numFmtId="0" fontId="0" fillId="0" borderId="10" xfId="0" applyBorder="1"/>
    <xf numFmtId="0" fontId="0" fillId="0" borderId="6" xfId="0" applyBorder="1"/>
    <xf numFmtId="0" fontId="0" fillId="0" borderId="12" xfId="0" applyBorder="1"/>
    <xf numFmtId="0" fontId="0" fillId="0" borderId="12" xfId="0" applyBorder="1" applyAlignment="1">
      <alignment vertical="top" wrapText="1"/>
    </xf>
    <xf numFmtId="0" fontId="2" fillId="0" borderId="12" xfId="0" applyFont="1" applyBorder="1" applyAlignment="1"/>
    <xf numFmtId="0" fontId="2" fillId="0" borderId="0" xfId="0" applyFont="1" applyBorder="1" applyAlignment="1"/>
    <xf numFmtId="0" fontId="0" fillId="0" borderId="0" xfId="0" applyBorder="1" applyAlignment="1">
      <alignment vertical="center"/>
    </xf>
    <xf numFmtId="0" fontId="0" fillId="0" borderId="17" xfId="0" applyBorder="1" applyAlignment="1">
      <alignment vertical="top" wrapText="1"/>
    </xf>
    <xf numFmtId="44" fontId="0" fillId="0" borderId="11" xfId="0" applyNumberFormat="1" applyBorder="1"/>
    <xf numFmtId="0" fontId="2" fillId="0" borderId="14" xfId="0" applyFont="1" applyBorder="1" applyAlignment="1">
      <alignment horizontal="center"/>
    </xf>
    <xf numFmtId="0" fontId="2" fillId="0" borderId="7" xfId="0" applyFont="1" applyBorder="1" applyAlignment="1">
      <alignment horizontal="center"/>
    </xf>
    <xf numFmtId="44" fontId="2" fillId="5" borderId="11" xfId="1" applyFont="1" applyFill="1" applyBorder="1"/>
    <xf numFmtId="0" fontId="19" fillId="0" borderId="0" xfId="0" applyFont="1" applyAlignment="1">
      <alignment horizontal="justify" vertical="center"/>
    </xf>
    <xf numFmtId="0" fontId="19" fillId="0" borderId="0" xfId="0" applyFont="1" applyAlignment="1">
      <alignment horizontal="center" vertical="center" wrapText="1"/>
    </xf>
    <xf numFmtId="0" fontId="19" fillId="6"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6"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2" fillId="0" borderId="2" xfId="0" applyFont="1" applyBorder="1" applyAlignment="1">
      <alignment horizontal="right"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indent="1"/>
    </xf>
    <xf numFmtId="0" fontId="10" fillId="0" borderId="0" xfId="0" applyFont="1" applyAlignment="1">
      <alignment horizontal="justify" vertical="center"/>
    </xf>
    <xf numFmtId="0" fontId="26" fillId="0" borderId="2" xfId="0" applyFont="1" applyBorder="1" applyAlignment="1" applyProtection="1">
      <alignment horizontal="right" vertical="center" wrapText="1"/>
    </xf>
    <xf numFmtId="0" fontId="0" fillId="0" borderId="0" xfId="0" applyFill="1" applyBorder="1" applyProtection="1"/>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indent="1"/>
    </xf>
    <xf numFmtId="0" fontId="0" fillId="0" borderId="0" xfId="0" applyAlignment="1">
      <alignment horizontal="center"/>
    </xf>
    <xf numFmtId="0" fontId="2" fillId="0" borderId="0" xfId="0" applyFont="1" applyBorder="1" applyProtection="1"/>
    <xf numFmtId="0" fontId="28" fillId="0" borderId="0" xfId="0" applyFont="1" applyBorder="1" applyProtection="1"/>
    <xf numFmtId="0" fontId="0" fillId="0" borderId="0" xfId="0" applyBorder="1" applyAlignment="1" applyProtection="1">
      <alignment horizontal="right"/>
    </xf>
    <xf numFmtId="0" fontId="3" fillId="0" borderId="0" xfId="0" applyFont="1" applyAlignment="1" applyProtection="1">
      <alignment horizontal="left" vertical="top"/>
    </xf>
    <xf numFmtId="0" fontId="9" fillId="0" borderId="0" xfId="0" applyFont="1" applyBorder="1" applyAlignment="1" applyProtection="1">
      <alignment horizontal="right" vertical="center" wrapText="1"/>
    </xf>
    <xf numFmtId="0" fontId="30" fillId="2" borderId="0" xfId="0" applyFont="1" applyFill="1" applyProtection="1"/>
    <xf numFmtId="0" fontId="0" fillId="0" borderId="20" xfId="0" applyBorder="1" applyAlignment="1">
      <alignment vertical="top" wrapText="1"/>
    </xf>
    <xf numFmtId="0" fontId="0" fillId="0" borderId="17" xfId="0" applyBorder="1"/>
    <xf numFmtId="44" fontId="0" fillId="4" borderId="9" xfId="1" applyFont="1" applyFill="1" applyBorder="1" applyProtection="1">
      <protection locked="0"/>
    </xf>
    <xf numFmtId="44" fontId="0" fillId="4" borderId="11" xfId="1" applyFont="1" applyFill="1" applyBorder="1" applyProtection="1">
      <protection locked="0"/>
    </xf>
    <xf numFmtId="44" fontId="0" fillId="4" borderId="7" xfId="1" applyFont="1" applyFill="1" applyBorder="1" applyProtection="1">
      <protection locked="0"/>
    </xf>
    <xf numFmtId="44" fontId="0" fillId="4" borderId="21" xfId="1" applyFont="1" applyFill="1" applyBorder="1" applyProtection="1">
      <protection locked="0"/>
    </xf>
    <xf numFmtId="44" fontId="0" fillId="4" borderId="22" xfId="1" applyFont="1" applyFill="1" applyBorder="1" applyProtection="1">
      <protection locked="0"/>
    </xf>
    <xf numFmtId="44" fontId="0" fillId="4" borderId="18" xfId="1" applyFont="1" applyFill="1" applyBorder="1" applyProtection="1">
      <protection locked="0"/>
    </xf>
    <xf numFmtId="14" fontId="2" fillId="4" borderId="13" xfId="0" applyNumberFormat="1" applyFont="1" applyFill="1" applyBorder="1" applyAlignment="1" applyProtection="1">
      <protection locked="0"/>
    </xf>
    <xf numFmtId="44" fontId="0" fillId="4" borderId="13" xfId="1" applyFont="1" applyFill="1" applyBorder="1" applyProtection="1">
      <protection locked="0"/>
    </xf>
    <xf numFmtId="0" fontId="0" fillId="0" borderId="0" xfId="0" applyBorder="1"/>
    <xf numFmtId="0" fontId="7"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0" fillId="0" borderId="8" xfId="0" applyBorder="1" applyProtection="1"/>
    <xf numFmtId="0" fontId="0" fillId="0" borderId="10" xfId="0" applyBorder="1" applyProtection="1"/>
    <xf numFmtId="14" fontId="4" fillId="2" borderId="0" xfId="0" applyNumberFormat="1" applyFont="1" applyFill="1" applyAlignment="1" applyProtection="1">
      <alignment horizontal="right"/>
    </xf>
    <xf numFmtId="2" fontId="14" fillId="0" borderId="2" xfId="0" applyNumberFormat="1" applyFont="1" applyBorder="1" applyAlignment="1" applyProtection="1">
      <alignment horizontal="center" vertical="center" wrapText="1"/>
    </xf>
    <xf numFmtId="2" fontId="7" fillId="0" borderId="2" xfId="0" applyNumberFormat="1" applyFont="1" applyBorder="1" applyAlignment="1" applyProtection="1">
      <alignment horizontal="center" vertical="center" wrapText="1"/>
    </xf>
    <xf numFmtId="8" fontId="15" fillId="3" borderId="0" xfId="0" applyNumberFormat="1" applyFont="1" applyFill="1" applyAlignment="1" applyProtection="1">
      <alignment horizontal="right" vertical="center" wrapText="1"/>
    </xf>
    <xf numFmtId="8" fontId="12" fillId="3" borderId="0" xfId="0" applyNumberFormat="1" applyFont="1" applyFill="1" applyAlignment="1" applyProtection="1">
      <alignment horizontal="center" vertical="center" wrapText="1"/>
    </xf>
    <xf numFmtId="8" fontId="12" fillId="0" borderId="0" xfId="0" applyNumberFormat="1" applyFont="1" applyAlignment="1" applyProtection="1">
      <alignment horizontal="center" vertical="center" wrapText="1"/>
    </xf>
    <xf numFmtId="164" fontId="4" fillId="2" borderId="0" xfId="0" applyNumberFormat="1" applyFont="1" applyFill="1" applyAlignment="1" applyProtection="1">
      <alignment horizontal="right"/>
    </xf>
    <xf numFmtId="2" fontId="7" fillId="3" borderId="4" xfId="0" applyNumberFormat="1" applyFont="1" applyFill="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0" fontId="2" fillId="4" borderId="23" xfId="1" applyNumberFormat="1" applyFont="1" applyFill="1" applyBorder="1" applyAlignment="1" applyProtection="1">
      <alignment horizontal="center"/>
      <protection locked="0"/>
    </xf>
    <xf numFmtId="0" fontId="29" fillId="0" borderId="0" xfId="0" applyFont="1" applyBorder="1" applyProtection="1"/>
    <xf numFmtId="0" fontId="9" fillId="0" borderId="0" xfId="0" applyFont="1" applyAlignment="1" applyProtection="1">
      <alignment horizontal="center" vertical="center" wrapText="1"/>
    </xf>
    <xf numFmtId="2" fontId="14" fillId="3" borderId="3" xfId="0" applyNumberFormat="1" applyFont="1" applyFill="1" applyBorder="1" applyAlignment="1" applyProtection="1">
      <alignment horizontal="center" vertical="center" wrapText="1"/>
    </xf>
    <xf numFmtId="2" fontId="7" fillId="3" borderId="3"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5" fillId="3" borderId="2" xfId="0"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0" borderId="0" xfId="0" applyFont="1" applyAlignment="1" applyProtection="1">
      <alignment horizontal="center" vertical="center" wrapText="1"/>
    </xf>
    <xf numFmtId="8" fontId="16" fillId="3" borderId="0" xfId="0" applyNumberFormat="1" applyFont="1" applyFill="1" applyAlignment="1" applyProtection="1">
      <alignment horizontal="center" vertical="center" wrapText="1"/>
    </xf>
    <xf numFmtId="0" fontId="32" fillId="0" borderId="0" xfId="0" applyFont="1" applyFill="1" applyBorder="1" applyProtection="1"/>
    <xf numFmtId="0" fontId="0" fillId="7" borderId="25" xfId="0" applyFill="1" applyBorder="1" applyProtection="1"/>
    <xf numFmtId="0" fontId="0" fillId="7" borderId="32" xfId="0" applyFill="1" applyBorder="1" applyAlignment="1" applyProtection="1">
      <alignment horizontal="center"/>
    </xf>
    <xf numFmtId="0" fontId="34" fillId="7" borderId="32" xfId="0" applyFont="1" applyFill="1" applyBorder="1" applyAlignment="1" applyProtection="1">
      <alignment horizontal="center"/>
    </xf>
    <xf numFmtId="0" fontId="0" fillId="7" borderId="28" xfId="0" applyFill="1" applyBorder="1" applyProtection="1"/>
    <xf numFmtId="0" fontId="0" fillId="7" borderId="35" xfId="0" applyFill="1" applyBorder="1" applyAlignment="1" applyProtection="1">
      <alignment horizontal="center"/>
    </xf>
    <xf numFmtId="0" fontId="2" fillId="0" borderId="25" xfId="0" applyFont="1" applyBorder="1" applyAlignment="1" applyProtection="1">
      <alignment horizontal="center"/>
    </xf>
    <xf numFmtId="43" fontId="0" fillId="0" borderId="0" xfId="2" applyFont="1" applyFill="1" applyBorder="1" applyProtection="1"/>
    <xf numFmtId="43" fontId="2" fillId="0" borderId="0" xfId="2" applyFont="1" applyBorder="1" applyProtection="1"/>
    <xf numFmtId="43" fontId="0" fillId="0" borderId="0" xfId="2" applyFont="1" applyBorder="1" applyProtection="1"/>
    <xf numFmtId="0" fontId="2" fillId="0" borderId="28" xfId="0" applyFont="1" applyBorder="1" applyAlignment="1" applyProtection="1">
      <alignment horizontal="center"/>
    </xf>
    <xf numFmtId="8" fontId="0" fillId="0" borderId="29" xfId="0" applyNumberFormat="1" applyBorder="1" applyProtection="1"/>
    <xf numFmtId="0" fontId="2" fillId="0" borderId="30" xfId="0" applyFont="1" applyBorder="1" applyAlignment="1" applyProtection="1">
      <alignment horizontal="center"/>
    </xf>
    <xf numFmtId="43" fontId="0" fillId="0" borderId="5" xfId="2" applyFont="1" applyFill="1" applyBorder="1" applyProtection="1"/>
    <xf numFmtId="43" fontId="2" fillId="0" borderId="5" xfId="2" applyFont="1" applyBorder="1" applyProtection="1"/>
    <xf numFmtId="43" fontId="0" fillId="0" borderId="5" xfId="2" applyFont="1" applyBorder="1" applyProtection="1"/>
    <xf numFmtId="8" fontId="0" fillId="0" borderId="31" xfId="0" applyNumberFormat="1" applyBorder="1" applyProtection="1"/>
    <xf numFmtId="0" fontId="0" fillId="8" borderId="33" xfId="0" applyFill="1" applyBorder="1"/>
    <xf numFmtId="0" fontId="0" fillId="8" borderId="33" xfId="0" applyFill="1" applyBorder="1" applyAlignment="1">
      <alignment horizontal="right"/>
    </xf>
    <xf numFmtId="14" fontId="0" fillId="8" borderId="36" xfId="0" applyNumberFormat="1" applyFill="1" applyBorder="1" applyAlignment="1">
      <alignment horizontal="left"/>
    </xf>
    <xf numFmtId="0" fontId="0" fillId="8" borderId="34" xfId="0" applyFill="1" applyBorder="1" applyAlignment="1"/>
    <xf numFmtId="0" fontId="0" fillId="7" borderId="25" xfId="0" applyFill="1" applyBorder="1"/>
    <xf numFmtId="0" fontId="0" fillId="8" borderId="32" xfId="0" applyFill="1" applyBorder="1" applyAlignment="1">
      <alignment horizontal="center"/>
    </xf>
    <xf numFmtId="0" fontId="0" fillId="7" borderId="28" xfId="0" applyFill="1" applyBorder="1"/>
    <xf numFmtId="9" fontId="0" fillId="8" borderId="32" xfId="0" applyNumberFormat="1" applyFill="1" applyBorder="1" applyAlignment="1">
      <alignment horizontal="center"/>
    </xf>
    <xf numFmtId="0" fontId="2" fillId="0" borderId="25" xfId="0" applyFont="1" applyBorder="1" applyAlignment="1">
      <alignment horizontal="center"/>
    </xf>
    <xf numFmtId="8" fontId="0" fillId="0" borderId="28" xfId="2" quotePrefix="1" applyNumberFormat="1" applyFont="1" applyBorder="1"/>
    <xf numFmtId="8" fontId="0" fillId="0" borderId="0" xfId="2" applyNumberFormat="1" applyFont="1" applyBorder="1"/>
    <xf numFmtId="8" fontId="0" fillId="0" borderId="29" xfId="2" applyNumberFormat="1" applyFont="1" applyBorder="1"/>
    <xf numFmtId="0" fontId="2" fillId="0" borderId="28" xfId="0" applyFont="1" applyBorder="1" applyAlignment="1">
      <alignment horizontal="center"/>
    </xf>
    <xf numFmtId="8" fontId="0" fillId="0" borderId="28" xfId="0" applyNumberFormat="1" applyBorder="1"/>
    <xf numFmtId="8" fontId="0" fillId="0" borderId="0" xfId="0" applyNumberFormat="1" applyBorder="1"/>
    <xf numFmtId="8" fontId="0" fillId="0" borderId="29" xfId="0" applyNumberFormat="1" applyBorder="1"/>
    <xf numFmtId="0" fontId="2" fillId="0" borderId="30" xfId="0" applyFont="1" applyBorder="1" applyAlignment="1">
      <alignment horizontal="center"/>
    </xf>
    <xf numFmtId="8" fontId="0" fillId="0" borderId="30" xfId="0" applyNumberFormat="1" applyBorder="1"/>
    <xf numFmtId="8" fontId="0" fillId="0" borderId="5" xfId="0" applyNumberFormat="1" applyBorder="1"/>
    <xf numFmtId="8" fontId="0" fillId="0" borderId="31" xfId="0" applyNumberFormat="1" applyBorder="1"/>
    <xf numFmtId="43" fontId="0" fillId="0" borderId="26" xfId="2" applyFont="1" applyFill="1" applyBorder="1" applyProtection="1"/>
    <xf numFmtId="14" fontId="0" fillId="7" borderId="35" xfId="0" applyNumberFormat="1" applyFill="1" applyBorder="1" applyAlignment="1" applyProtection="1">
      <alignment horizontal="center"/>
    </xf>
    <xf numFmtId="43" fontId="2" fillId="0" borderId="26" xfId="2" applyFont="1" applyBorder="1" applyProtection="1"/>
    <xf numFmtId="43" fontId="0" fillId="0" borderId="26" xfId="2" applyFont="1" applyBorder="1" applyProtection="1"/>
    <xf numFmtId="8" fontId="0" fillId="0" borderId="27" xfId="2" applyNumberFormat="1" applyFont="1" applyBorder="1" applyProtection="1"/>
    <xf numFmtId="14" fontId="0" fillId="0" borderId="0" xfId="0" applyNumberFormat="1" applyFill="1" applyBorder="1" applyProtection="1"/>
    <xf numFmtId="0" fontId="0" fillId="0" borderId="0" xfId="0" applyAlignment="1" applyProtection="1"/>
    <xf numFmtId="0" fontId="0" fillId="0" borderId="0" xfId="0" applyFill="1" applyBorder="1"/>
    <xf numFmtId="6" fontId="15" fillId="3" borderId="0" xfId="0" applyNumberFormat="1" applyFont="1" applyFill="1" applyAlignment="1" applyProtection="1">
      <alignment horizontal="center" vertical="center" wrapText="1"/>
    </xf>
    <xf numFmtId="6" fontId="10" fillId="0" borderId="0" xfId="0" applyNumberFormat="1" applyFont="1" applyAlignment="1" applyProtection="1">
      <alignment horizontal="center" vertical="center" wrapText="1"/>
    </xf>
    <xf numFmtId="0" fontId="0" fillId="7" borderId="34" xfId="0" applyFill="1" applyBorder="1" applyAlignment="1" applyProtection="1">
      <alignment horizontal="center"/>
    </xf>
    <xf numFmtId="44" fontId="0" fillId="0" borderId="0" xfId="0" applyNumberFormat="1" applyProtection="1"/>
    <xf numFmtId="44" fontId="0" fillId="0" borderId="0" xfId="0" applyNumberFormat="1"/>
    <xf numFmtId="8" fontId="0" fillId="0" borderId="0" xfId="0" applyNumberFormat="1"/>
    <xf numFmtId="0" fontId="18" fillId="0" borderId="25" xfId="0" applyFont="1" applyBorder="1" applyProtection="1"/>
    <xf numFmtId="0" fontId="0" fillId="0" borderId="26" xfId="0" applyBorder="1" applyProtection="1"/>
    <xf numFmtId="0" fontId="0" fillId="0" borderId="27" xfId="0" applyBorder="1" applyProtection="1"/>
    <xf numFmtId="0" fontId="32" fillId="0" borderId="28" xfId="0" applyFont="1" applyFill="1" applyBorder="1" applyProtection="1"/>
    <xf numFmtId="0" fontId="0" fillId="0" borderId="29" xfId="0" applyFill="1" applyBorder="1" applyProtection="1"/>
    <xf numFmtId="0" fontId="0" fillId="0" borderId="28" xfId="0" applyBorder="1" applyProtection="1"/>
    <xf numFmtId="0" fontId="0" fillId="0" borderId="29" xfId="0" applyBorder="1" applyProtection="1"/>
    <xf numFmtId="0" fontId="0" fillId="0" borderId="28" xfId="0" applyFill="1" applyBorder="1" applyProtection="1"/>
    <xf numFmtId="0" fontId="33" fillId="0" borderId="28" xfId="0" applyFont="1" applyBorder="1" applyProtection="1"/>
    <xf numFmtId="0" fontId="0" fillId="0" borderId="28" xfId="0" applyBorder="1"/>
    <xf numFmtId="0" fontId="0" fillId="0" borderId="29" xfId="0" applyBorder="1"/>
    <xf numFmtId="0" fontId="32" fillId="0" borderId="0" xfId="0" applyFont="1" applyBorder="1"/>
    <xf numFmtId="0" fontId="32" fillId="0" borderId="29" xfId="0" applyFont="1" applyBorder="1"/>
    <xf numFmtId="0" fontId="0" fillId="0" borderId="30" xfId="0" applyBorder="1"/>
    <xf numFmtId="0" fontId="0" fillId="0" borderId="5" xfId="0" applyBorder="1"/>
    <xf numFmtId="0" fontId="0" fillId="0" borderId="31" xfId="0" applyBorder="1"/>
    <xf numFmtId="0" fontId="2" fillId="0" borderId="37" xfId="0" applyFont="1" applyBorder="1" applyAlignment="1"/>
    <xf numFmtId="0" fontId="2" fillId="0" borderId="38" xfId="0" applyFont="1" applyBorder="1" applyAlignment="1" applyProtection="1"/>
    <xf numFmtId="44" fontId="0" fillId="0" borderId="9" xfId="1" applyFont="1" applyFill="1" applyBorder="1" applyProtection="1"/>
    <xf numFmtId="8" fontId="0" fillId="0" borderId="0" xfId="0" applyNumberFormat="1" applyProtection="1"/>
    <xf numFmtId="44" fontId="0" fillId="0" borderId="24" xfId="1" applyFont="1" applyFill="1" applyBorder="1" applyProtection="1"/>
    <xf numFmtId="0" fontId="2" fillId="0" borderId="0" xfId="0" applyFont="1" applyBorder="1" applyAlignment="1">
      <alignment horizontal="center"/>
    </xf>
    <xf numFmtId="44" fontId="0" fillId="0" borderId="0" xfId="0" applyNumberFormat="1" applyBorder="1"/>
    <xf numFmtId="14" fontId="0" fillId="8" borderId="34" xfId="0" applyNumberFormat="1" applyFill="1" applyBorder="1" applyAlignment="1">
      <alignment horizontal="left"/>
    </xf>
    <xf numFmtId="0" fontId="37" fillId="0" borderId="0" xfId="0" applyFont="1"/>
    <xf numFmtId="0" fontId="38" fillId="0" borderId="0" xfId="0" applyFont="1"/>
    <xf numFmtId="0" fontId="36" fillId="0" borderId="0" xfId="0" applyFont="1" applyAlignment="1">
      <alignment horizontal="center"/>
    </xf>
    <xf numFmtId="44" fontId="0" fillId="0" borderId="11" xfId="1" applyFont="1" applyFill="1" applyBorder="1" applyProtection="1"/>
    <xf numFmtId="8" fontId="0" fillId="4" borderId="7" xfId="1" applyNumberFormat="1" applyFont="1" applyFill="1" applyBorder="1" applyProtection="1">
      <protection locked="0"/>
    </xf>
    <xf numFmtId="8" fontId="0" fillId="4" borderId="9" xfId="1" applyNumberFormat="1" applyFont="1" applyFill="1" applyBorder="1" applyProtection="1">
      <protection locked="0"/>
    </xf>
    <xf numFmtId="8" fontId="0" fillId="4" borderId="11" xfId="1" applyNumberFormat="1" applyFont="1" applyFill="1" applyBorder="1" applyProtection="1">
      <protection locked="0"/>
    </xf>
    <xf numFmtId="0" fontId="39" fillId="0" borderId="0" xfId="0" applyFont="1" applyAlignment="1" applyProtection="1">
      <alignment horizontal="center" vertical="center" wrapText="1"/>
    </xf>
    <xf numFmtId="0" fontId="40" fillId="0" borderId="2" xfId="0" applyFont="1" applyBorder="1" applyAlignment="1" applyProtection="1">
      <alignment horizontal="center" vertical="center" wrapText="1"/>
    </xf>
    <xf numFmtId="2" fontId="42" fillId="0" borderId="2" xfId="0" applyNumberFormat="1" applyFont="1" applyBorder="1" applyAlignment="1" applyProtection="1">
      <alignment horizontal="center" vertical="center" wrapText="1"/>
    </xf>
    <xf numFmtId="0" fontId="39" fillId="0" borderId="2" xfId="0" applyFont="1" applyBorder="1" applyAlignment="1" applyProtection="1">
      <alignment horizontal="center" vertical="center" wrapText="1"/>
    </xf>
    <xf numFmtId="2" fontId="39" fillId="0" borderId="2" xfId="0" applyNumberFormat="1" applyFont="1" applyBorder="1" applyAlignment="1" applyProtection="1">
      <alignment horizontal="center" vertical="center" wrapText="1"/>
    </xf>
    <xf numFmtId="8" fontId="43" fillId="3" borderId="0" xfId="0" applyNumberFormat="1" applyFont="1" applyFill="1" applyAlignment="1" applyProtection="1">
      <alignment horizontal="right" vertical="center" wrapText="1"/>
    </xf>
    <xf numFmtId="8" fontId="19" fillId="3" borderId="0" xfId="0" applyNumberFormat="1" applyFont="1" applyFill="1" applyAlignment="1" applyProtection="1">
      <alignment horizontal="center" vertical="center" wrapText="1"/>
    </xf>
    <xf numFmtId="44" fontId="43" fillId="0" borderId="0" xfId="0" applyNumberFormat="1" applyFont="1" applyFill="1" applyAlignment="1" applyProtection="1">
      <alignment horizontal="right" vertical="center" wrapText="1"/>
    </xf>
    <xf numFmtId="44" fontId="43" fillId="3" borderId="0" xfId="0" applyNumberFormat="1" applyFont="1" applyFill="1" applyAlignment="1" applyProtection="1">
      <alignment horizontal="right" vertical="center" wrapText="1"/>
    </xf>
    <xf numFmtId="0" fontId="43" fillId="3" borderId="0" xfId="0" applyFont="1" applyFill="1" applyAlignment="1" applyProtection="1">
      <alignment vertical="center" wrapText="1"/>
    </xf>
    <xf numFmtId="0" fontId="20" fillId="0" borderId="0" xfId="0" applyFont="1" applyAlignment="1" applyProtection="1">
      <alignment horizontal="center" vertical="center" wrapText="1"/>
    </xf>
    <xf numFmtId="8" fontId="19" fillId="0" borderId="0" xfId="0" applyNumberFormat="1" applyFont="1" applyAlignment="1" applyProtection="1">
      <alignment horizontal="center" vertical="center" wrapText="1"/>
    </xf>
    <xf numFmtId="0" fontId="20" fillId="3" borderId="0" xfId="0" applyFont="1" applyFill="1" applyAlignment="1" applyProtection="1">
      <alignment horizontal="center" vertical="center" wrapText="1"/>
    </xf>
    <xf numFmtId="0" fontId="0" fillId="0" borderId="0" xfId="0" applyFont="1" applyAlignment="1" applyProtection="1">
      <alignment horizontal="left" vertical="top"/>
    </xf>
    <xf numFmtId="0" fontId="41" fillId="0" borderId="0" xfId="0" applyFont="1" applyAlignment="1" applyProtection="1">
      <alignment horizontal="right" vertical="center" wrapText="1"/>
    </xf>
    <xf numFmtId="0" fontId="46" fillId="0" borderId="0" xfId="0" applyFont="1" applyProtection="1"/>
    <xf numFmtId="0" fontId="46" fillId="0" borderId="0" xfId="0" applyFont="1" applyAlignment="1" applyProtection="1"/>
    <xf numFmtId="14" fontId="0" fillId="0" borderId="0" xfId="0" applyNumberFormat="1" applyProtection="1"/>
    <xf numFmtId="1" fontId="20" fillId="3" borderId="0" xfId="0" applyNumberFormat="1" applyFont="1" applyFill="1" applyAlignment="1" applyProtection="1">
      <alignment horizontal="center" vertical="center" wrapText="1"/>
    </xf>
    <xf numFmtId="6" fontId="20" fillId="3" borderId="0" xfId="0" applyNumberFormat="1" applyFont="1" applyFill="1" applyAlignment="1" applyProtection="1">
      <alignment horizontal="center" vertical="center" wrapText="1"/>
    </xf>
    <xf numFmtId="2" fontId="42" fillId="3" borderId="3" xfId="0" applyNumberFormat="1" applyFont="1" applyFill="1" applyBorder="1" applyAlignment="1" applyProtection="1">
      <alignment horizontal="center" vertical="center" wrapText="1"/>
    </xf>
    <xf numFmtId="2" fontId="39" fillId="3" borderId="3" xfId="0" applyNumberFormat="1" applyFont="1" applyFill="1" applyBorder="1" applyAlignment="1" applyProtection="1">
      <alignment horizontal="center" vertical="center" wrapText="1"/>
    </xf>
    <xf numFmtId="0" fontId="9" fillId="0" borderId="0" xfId="0" applyFont="1" applyAlignment="1" applyProtection="1">
      <alignment horizontal="center" vertical="center" wrapText="1"/>
    </xf>
    <xf numFmtId="6" fontId="20" fillId="0" borderId="0" xfId="0" applyNumberFormat="1" applyFont="1" applyAlignment="1" applyProtection="1">
      <alignment horizontal="center" vertical="center" wrapText="1"/>
    </xf>
    <xf numFmtId="0" fontId="40" fillId="3" borderId="2" xfId="0" applyFont="1" applyFill="1" applyBorder="1" applyAlignment="1" applyProtection="1">
      <alignment horizontal="center" vertical="center" wrapText="1"/>
    </xf>
    <xf numFmtId="0" fontId="39" fillId="0" borderId="0" xfId="0" applyFont="1" applyAlignment="1" applyProtection="1">
      <alignment horizontal="center" vertical="center" wrapText="1"/>
    </xf>
    <xf numFmtId="0" fontId="43" fillId="3" borderId="0" xfId="0" applyFont="1" applyFill="1" applyAlignment="1" applyProtection="1">
      <alignment horizontal="center" vertical="center" wrapText="1"/>
    </xf>
    <xf numFmtId="6" fontId="43" fillId="3" borderId="0" xfId="0" applyNumberFormat="1" applyFont="1" applyFill="1" applyAlignment="1" applyProtection="1">
      <alignment horizontal="center" vertical="center" wrapText="1"/>
    </xf>
    <xf numFmtId="1" fontId="20" fillId="0" borderId="0" xfId="0" applyNumberFormat="1" applyFont="1" applyAlignment="1" applyProtection="1">
      <alignment horizontal="center" vertical="center" wrapText="1"/>
    </xf>
    <xf numFmtId="0" fontId="15" fillId="3" borderId="0" xfId="0" applyFont="1" applyFill="1" applyAlignment="1" applyProtection="1">
      <alignment horizontal="center" vertical="center" wrapText="1"/>
    </xf>
    <xf numFmtId="1" fontId="10" fillId="0" borderId="0" xfId="0" applyNumberFormat="1" applyFont="1" applyAlignment="1" applyProtection="1">
      <alignment horizontal="center" vertical="center" wrapText="1"/>
    </xf>
    <xf numFmtId="0" fontId="9" fillId="0" borderId="0" xfId="0" applyFont="1" applyAlignment="1" applyProtection="1">
      <alignment horizontal="center" vertical="center" wrapText="1"/>
    </xf>
    <xf numFmtId="2" fontId="14" fillId="3" borderId="3" xfId="0"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3" xfId="0" applyFont="1" applyBorder="1" applyAlignment="1" applyProtection="1">
      <alignment horizontal="center" vertical="center" wrapText="1"/>
    </xf>
    <xf numFmtId="2" fontId="7" fillId="3" borderId="3" xfId="0" applyNumberFormat="1" applyFont="1" applyFill="1" applyBorder="1" applyAlignment="1" applyProtection="1">
      <alignment horizontal="center" vertical="center" wrapText="1"/>
    </xf>
    <xf numFmtId="49" fontId="48" fillId="9" borderId="0" xfId="1" applyNumberFormat="1" applyFont="1" applyFill="1" applyBorder="1" applyAlignment="1" applyProtection="1">
      <alignment vertical="center" wrapText="1"/>
    </xf>
    <xf numFmtId="0" fontId="50" fillId="0" borderId="0" xfId="0" applyFont="1" applyAlignment="1" applyProtection="1">
      <alignment vertical="center"/>
    </xf>
    <xf numFmtId="2" fontId="42" fillId="3" borderId="3" xfId="0" applyNumberFormat="1" applyFont="1" applyFill="1" applyBorder="1" applyAlignment="1" applyProtection="1">
      <alignment vertical="center" wrapText="1"/>
    </xf>
    <xf numFmtId="0" fontId="39" fillId="0" borderId="3" xfId="0" applyFont="1" applyBorder="1" applyAlignment="1" applyProtection="1">
      <alignment vertical="center" wrapText="1"/>
    </xf>
    <xf numFmtId="0" fontId="39" fillId="0" borderId="0" xfId="0" applyFont="1" applyAlignment="1" applyProtection="1">
      <alignment vertical="center" wrapText="1"/>
    </xf>
    <xf numFmtId="0" fontId="40" fillId="3" borderId="2" xfId="0" applyFont="1" applyFill="1" applyBorder="1" applyAlignment="1" applyProtection="1">
      <alignment vertical="center" wrapText="1"/>
    </xf>
    <xf numFmtId="2" fontId="39" fillId="3" borderId="3" xfId="0" applyNumberFormat="1" applyFont="1" applyFill="1" applyBorder="1" applyAlignment="1" applyProtection="1">
      <alignment vertical="center" wrapText="1"/>
    </xf>
    <xf numFmtId="2" fontId="39" fillId="9" borderId="0" xfId="0" applyNumberFormat="1" applyFont="1" applyFill="1" applyBorder="1" applyAlignment="1" applyProtection="1">
      <alignment horizontal="center" vertical="center" wrapText="1"/>
    </xf>
    <xf numFmtId="0" fontId="0" fillId="9" borderId="0" xfId="0" applyFill="1" applyBorder="1" applyProtection="1"/>
    <xf numFmtId="0" fontId="40" fillId="9" borderId="0" xfId="0" applyFont="1" applyFill="1" applyBorder="1" applyAlignment="1" applyProtection="1">
      <alignment horizontal="center" vertical="center" wrapText="1"/>
    </xf>
    <xf numFmtId="2" fontId="42" fillId="9" borderId="0" xfId="0" applyNumberFormat="1" applyFont="1" applyFill="1" applyBorder="1" applyAlignment="1" applyProtection="1">
      <alignment horizontal="center" vertical="center" wrapText="1"/>
    </xf>
    <xf numFmtId="0" fontId="39" fillId="9" borderId="0" xfId="0" applyFont="1" applyFill="1" applyBorder="1" applyAlignment="1" applyProtection="1">
      <alignment horizontal="center" vertical="center" wrapText="1"/>
    </xf>
    <xf numFmtId="8" fontId="51" fillId="3" borderId="0" xfId="0" applyNumberFormat="1" applyFont="1" applyFill="1" applyAlignment="1" applyProtection="1">
      <alignment horizontal="center" vertical="center" wrapText="1"/>
    </xf>
    <xf numFmtId="8" fontId="19" fillId="0" borderId="0" xfId="0" applyNumberFormat="1" applyFont="1" applyFill="1" applyAlignment="1" applyProtection="1">
      <alignment horizontal="center" vertical="center" wrapText="1"/>
    </xf>
    <xf numFmtId="8" fontId="51" fillId="0" borderId="0" xfId="0" applyNumberFormat="1" applyFont="1" applyFill="1" applyAlignment="1" applyProtection="1">
      <alignment horizontal="center" vertical="center" wrapText="1"/>
    </xf>
    <xf numFmtId="0" fontId="44" fillId="0" borderId="0" xfId="0" applyFont="1" applyBorder="1" applyAlignment="1" applyProtection="1">
      <alignment vertical="top" wrapText="1"/>
    </xf>
    <xf numFmtId="0" fontId="0" fillId="9" borderId="0" xfId="0" applyFill="1" applyProtection="1"/>
    <xf numFmtId="0" fontId="9" fillId="0" borderId="0" xfId="0" applyFont="1" applyAlignment="1" applyProtection="1">
      <alignment vertical="center" wrapText="1"/>
    </xf>
    <xf numFmtId="0" fontId="31" fillId="9" borderId="0" xfId="0" applyFont="1" applyFill="1" applyProtection="1"/>
    <xf numFmtId="0" fontId="6" fillId="9" borderId="0" xfId="0" applyFont="1" applyFill="1" applyProtection="1"/>
    <xf numFmtId="0" fontId="4" fillId="9" borderId="0" xfId="0" applyFont="1" applyFill="1" applyProtection="1"/>
    <xf numFmtId="14" fontId="4" fillId="9" borderId="0" xfId="0" applyNumberFormat="1" applyFont="1" applyFill="1" applyAlignment="1" applyProtection="1">
      <alignment horizontal="right"/>
    </xf>
    <xf numFmtId="0" fontId="4" fillId="9" borderId="0" xfId="0" applyFont="1" applyFill="1" applyAlignment="1" applyProtection="1">
      <alignment horizontal="right"/>
    </xf>
    <xf numFmtId="0" fontId="58" fillId="2" borderId="0" xfId="0" applyFont="1" applyFill="1" applyProtection="1"/>
    <xf numFmtId="0" fontId="47" fillId="2" borderId="0" xfId="0" applyFont="1" applyFill="1" applyProtection="1"/>
    <xf numFmtId="14" fontId="47" fillId="2" borderId="0" xfId="0" applyNumberFormat="1" applyFont="1" applyFill="1" applyAlignment="1" applyProtection="1">
      <alignment horizontal="right"/>
    </xf>
    <xf numFmtId="0" fontId="26" fillId="9" borderId="0" xfId="0" applyFont="1" applyFill="1" applyBorder="1" applyAlignment="1" applyProtection="1">
      <alignment horizontal="right" vertical="center" wrapText="1"/>
    </xf>
    <xf numFmtId="2" fontId="7" fillId="9" borderId="4" xfId="0" applyNumberFormat="1" applyFont="1" applyFill="1" applyBorder="1" applyAlignment="1" applyProtection="1">
      <alignment horizontal="center" vertical="center" wrapText="1"/>
    </xf>
    <xf numFmtId="2" fontId="7" fillId="9" borderId="0" xfId="0" applyNumberFormat="1" applyFont="1" applyFill="1" applyBorder="1" applyAlignment="1" applyProtection="1">
      <alignment horizontal="center" vertical="center" wrapText="1"/>
    </xf>
    <xf numFmtId="2" fontId="14" fillId="3" borderId="3" xfId="0" applyNumberFormat="1" applyFont="1" applyFill="1" applyBorder="1" applyAlignment="1" applyProtection="1">
      <alignment vertical="center" wrapText="1"/>
    </xf>
    <xf numFmtId="0" fontId="5" fillId="3" borderId="2" xfId="0" applyFont="1" applyFill="1" applyBorder="1" applyAlignment="1" applyProtection="1">
      <alignment vertical="center" wrapText="1"/>
    </xf>
    <xf numFmtId="2" fontId="7" fillId="3" borderId="3" xfId="0" applyNumberFormat="1" applyFont="1" applyFill="1" applyBorder="1" applyAlignment="1" applyProtection="1">
      <alignment vertical="center" wrapText="1"/>
    </xf>
    <xf numFmtId="2" fontId="7" fillId="3" borderId="0" xfId="0" applyNumberFormat="1" applyFont="1" applyFill="1" applyBorder="1" applyAlignment="1" applyProtection="1">
      <alignment horizontal="center" vertical="center" wrapText="1"/>
    </xf>
    <xf numFmtId="0" fontId="5" fillId="9" borderId="0" xfId="0" applyFont="1" applyFill="1" applyBorder="1" applyAlignment="1" applyProtection="1">
      <alignment horizontal="center" vertical="center" wrapText="1"/>
    </xf>
    <xf numFmtId="2" fontId="14" fillId="9" borderId="0" xfId="0" applyNumberFormat="1" applyFont="1" applyFill="1" applyBorder="1" applyAlignment="1" applyProtection="1">
      <alignment horizontal="center" vertical="center" wrapText="1"/>
    </xf>
    <xf numFmtId="0" fontId="59" fillId="0" borderId="4" xfId="0" applyFont="1" applyBorder="1" applyAlignment="1" applyProtection="1">
      <alignment vertical="top" wrapText="1"/>
    </xf>
    <xf numFmtId="0" fontId="59" fillId="0" borderId="0" xfId="0" applyFont="1" applyBorder="1" applyAlignment="1" applyProtection="1">
      <alignment vertical="top" wrapText="1"/>
    </xf>
    <xf numFmtId="0" fontId="50" fillId="0" borderId="0" xfId="0" applyFont="1" applyAlignment="1" applyProtection="1">
      <alignment horizontal="center" vertical="center"/>
    </xf>
    <xf numFmtId="0" fontId="9" fillId="0" borderId="0" xfId="0" applyFont="1" applyAlignment="1" applyProtection="1">
      <alignment horizontal="center" vertical="center" wrapText="1"/>
    </xf>
    <xf numFmtId="0" fontId="39" fillId="9" borderId="0" xfId="0" applyFont="1" applyFill="1" applyBorder="1" applyAlignment="1" applyProtection="1">
      <alignment horizontal="left" vertical="center" wrapText="1" indent="1"/>
    </xf>
    <xf numFmtId="0" fontId="39" fillId="0" borderId="3" xfId="0" applyFont="1" applyBorder="1" applyAlignment="1" applyProtection="1">
      <alignment horizontal="center" vertical="center" wrapText="1"/>
    </xf>
    <xf numFmtId="0" fontId="39" fillId="0" borderId="0" xfId="0" applyFont="1" applyAlignment="1" applyProtection="1">
      <alignment horizontal="right" vertical="center" wrapText="1"/>
    </xf>
    <xf numFmtId="0" fontId="39" fillId="0" borderId="1" xfId="0" applyFont="1" applyBorder="1" applyAlignment="1" applyProtection="1">
      <alignment horizontal="right" vertical="center" wrapText="1"/>
    </xf>
    <xf numFmtId="0" fontId="55"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44" fillId="0" borderId="4" xfId="0" applyFont="1" applyBorder="1" applyAlignment="1" applyProtection="1">
      <alignment horizontal="left" vertical="top" wrapText="1"/>
    </xf>
    <xf numFmtId="0" fontId="9" fillId="0" borderId="0" xfId="0" applyFont="1" applyAlignment="1" applyProtection="1">
      <alignment horizontal="left" vertical="center" wrapText="1"/>
    </xf>
    <xf numFmtId="2" fontId="14" fillId="3" borderId="3" xfId="0" applyNumberFormat="1" applyFont="1" applyFill="1" applyBorder="1" applyAlignment="1" applyProtection="1">
      <alignment horizontal="center" vertical="center" wrapText="1"/>
    </xf>
    <xf numFmtId="0" fontId="55" fillId="0" borderId="0" xfId="0" applyFont="1" applyBorder="1" applyAlignment="1" applyProtection="1">
      <alignment vertical="top" wrapText="1"/>
    </xf>
    <xf numFmtId="0" fontId="7" fillId="0" borderId="0" xfId="0" applyFont="1" applyAlignment="1" applyProtection="1">
      <alignment horizontal="right" vertical="center" wrapText="1"/>
    </xf>
    <xf numFmtId="0" fontId="7" fillId="0" borderId="1" xfId="0" applyFont="1" applyBorder="1" applyAlignment="1" applyProtection="1">
      <alignment horizontal="right" vertical="center" wrapText="1"/>
    </xf>
    <xf numFmtId="2" fontId="7" fillId="3" borderId="3" xfId="0" applyNumberFormat="1" applyFont="1" applyFill="1" applyBorder="1" applyAlignment="1" applyProtection="1">
      <alignment horizontal="center" vertical="center" wrapText="1"/>
    </xf>
    <xf numFmtId="0" fontId="55" fillId="0" borderId="0" xfId="0" applyFont="1" applyBorder="1" applyAlignment="1" applyProtection="1">
      <alignment horizontal="left" vertical="justify"/>
    </xf>
    <xf numFmtId="0" fontId="7" fillId="0" borderId="0" xfId="0" applyFont="1" applyAlignment="1" applyProtection="1">
      <alignment horizontal="center" vertical="center" wrapText="1"/>
    </xf>
    <xf numFmtId="0" fontId="5" fillId="3" borderId="2" xfId="0" applyFont="1" applyFill="1" applyBorder="1" applyAlignment="1" applyProtection="1">
      <alignment horizontal="center" vertical="center" wrapText="1"/>
    </xf>
    <xf numFmtId="0" fontId="55" fillId="0" borderId="4" xfId="0" applyFont="1" applyBorder="1" applyAlignment="1" applyProtection="1">
      <alignment horizontal="left" vertical="top" wrapText="1"/>
    </xf>
    <xf numFmtId="0" fontId="7" fillId="0" borderId="3" xfId="0" applyFont="1" applyBorder="1" applyAlignment="1" applyProtection="1">
      <alignment horizontal="center" vertical="center" wrapText="1"/>
    </xf>
    <xf numFmtId="0" fontId="7" fillId="0" borderId="3" xfId="0" applyFont="1" applyBorder="1" applyAlignment="1" applyProtection="1">
      <alignment horizontal="left" vertical="center" wrapText="1" indent="1"/>
    </xf>
    <xf numFmtId="0" fontId="17" fillId="0" borderId="4" xfId="0" applyFont="1" applyBorder="1" applyAlignment="1" applyProtection="1">
      <alignment horizontal="left" vertical="top" wrapText="1"/>
    </xf>
    <xf numFmtId="0" fontId="48" fillId="9" borderId="0" xfId="1" applyNumberFormat="1" applyFont="1" applyFill="1" applyBorder="1" applyAlignment="1" applyProtection="1">
      <alignment horizontal="center" vertical="center" wrapText="1"/>
    </xf>
    <xf numFmtId="0" fontId="3" fillId="0" borderId="0" xfId="0" applyFont="1" applyAlignment="1" applyProtection="1">
      <alignment horizontal="left" vertical="top" wrapText="1"/>
    </xf>
    <xf numFmtId="0" fontId="59" fillId="0" borderId="4" xfId="0" applyFont="1" applyBorder="1" applyAlignment="1" applyProtection="1">
      <alignment horizontal="left" vertical="top" wrapText="1"/>
    </xf>
    <xf numFmtId="0" fontId="59" fillId="0" borderId="0" xfId="0" applyFont="1" applyBorder="1" applyAlignment="1" applyProtection="1">
      <alignment horizontal="left" vertical="top" wrapText="1"/>
    </xf>
    <xf numFmtId="0" fontId="7" fillId="9" borderId="0" xfId="0" applyFont="1" applyFill="1" applyBorder="1" applyAlignment="1" applyProtection="1">
      <alignment horizontal="left" vertical="center" wrapText="1" indent="1"/>
    </xf>
    <xf numFmtId="0" fontId="0" fillId="7" borderId="33" xfId="0" applyFill="1" applyBorder="1" applyAlignment="1" applyProtection="1">
      <alignment horizontal="center"/>
    </xf>
    <xf numFmtId="0" fontId="0" fillId="7" borderId="34" xfId="0" applyFill="1" applyBorder="1" applyAlignment="1" applyProtection="1">
      <alignment horizontal="center"/>
    </xf>
    <xf numFmtId="0" fontId="0" fillId="0" borderId="15" xfId="0" applyBorder="1" applyAlignment="1">
      <alignment horizontal="left"/>
    </xf>
    <xf numFmtId="0" fontId="0" fillId="0" borderId="16" xfId="0" applyBorder="1" applyAlignment="1">
      <alignment horizontal="left"/>
    </xf>
    <xf numFmtId="0" fontId="18" fillId="0" borderId="20" xfId="0" applyFont="1" applyBorder="1" applyAlignment="1">
      <alignment horizontal="center"/>
    </xf>
    <xf numFmtId="0" fontId="18" fillId="0" borderId="21" xfId="0" applyFont="1" applyBorder="1" applyAlignment="1">
      <alignment horizontal="center"/>
    </xf>
    <xf numFmtId="0" fontId="0" fillId="0" borderId="0" xfId="0" applyBorder="1" applyAlignment="1">
      <alignment horizontal="center"/>
    </xf>
    <xf numFmtId="0" fontId="36" fillId="0" borderId="1" xfId="0" applyFont="1" applyBorder="1" applyAlignment="1">
      <alignment horizontal="center"/>
    </xf>
    <xf numFmtId="0" fontId="18" fillId="0" borderId="6" xfId="0" applyFont="1" applyBorder="1" applyAlignment="1">
      <alignment horizontal="center"/>
    </xf>
    <xf numFmtId="0" fontId="18" fillId="0" borderId="7" xfId="0" applyFont="1" applyBorder="1" applyAlignment="1">
      <alignment horizontal="center"/>
    </xf>
    <xf numFmtId="0" fontId="0" fillId="0" borderId="15" xfId="0" applyBorder="1" applyAlignment="1" applyProtection="1">
      <alignment horizontal="left"/>
    </xf>
    <xf numFmtId="0" fontId="0" fillId="0" borderId="16" xfId="0" applyBorder="1" applyAlignment="1" applyProtection="1">
      <alignment horizontal="left"/>
    </xf>
    <xf numFmtId="0" fontId="19" fillId="0" borderId="0" xfId="0" applyFont="1" applyAlignment="1">
      <alignment horizontal="right" vertical="center" wrapText="1"/>
    </xf>
    <xf numFmtId="0" fontId="19" fillId="0" borderId="19" xfId="0" applyFont="1" applyBorder="1" applyAlignment="1">
      <alignment horizontal="right" vertical="center" wrapText="1"/>
    </xf>
  </cellXfs>
  <cellStyles count="3">
    <cellStyle name="Komma" xfId="2" builtinId="3"/>
    <cellStyle name="Standard" xfId="0" builtinId="0"/>
    <cellStyle name="Währung" xfId="1" builtinId="4"/>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chneider\AppData\Local\Microsoft\Windows\INetCache\Content.Outlook\ZMNE4F93\ZD123%20Rev.%205%20Preisliste%20VS_KZP%20-%2012.21%20AB%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gütungssätze VP"/>
      <sheetName val="Vergütungssätze TP"/>
      <sheetName val="Preisliste"/>
      <sheetName val="Preisliste incl. TP "/>
      <sheetName val="Tabelle1"/>
      <sheetName val="Tabelle2"/>
    </sheetNames>
    <sheetDataSet>
      <sheetData sheetId="0">
        <row r="8">
          <cell r="C8">
            <v>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I45"/>
  <sheetViews>
    <sheetView view="pageBreakPreview" topLeftCell="A19" zoomScale="70" zoomScaleNormal="115" zoomScaleSheetLayoutView="70" workbookViewId="0">
      <selection activeCell="E35" sqref="E35"/>
    </sheetView>
  </sheetViews>
  <sheetFormatPr baseColWidth="10" defaultColWidth="11.44140625" defaultRowHeight="14.4" x14ac:dyDescent="0.3"/>
  <cols>
    <col min="1" max="1" width="39.44140625" style="1" customWidth="1"/>
    <col min="2" max="6" width="15.6640625" style="1" customWidth="1"/>
    <col min="7" max="7" width="16.5546875" style="1" customWidth="1"/>
    <col min="8" max="8" width="13.6640625" style="1" customWidth="1"/>
    <col min="9" max="9" width="1" style="1" hidden="1" customWidth="1"/>
    <col min="10" max="10" width="10" style="1" customWidth="1"/>
    <col min="11" max="16384" width="11.44140625" style="1"/>
  </cols>
  <sheetData>
    <row r="1" spans="1:9" ht="7.5" customHeight="1" x14ac:dyDescent="0.3">
      <c r="H1" s="4"/>
    </row>
    <row r="2" spans="1:9" ht="21.75" customHeight="1" x14ac:dyDescent="0.3">
      <c r="A2" s="246" t="str">
        <f>('Vergütungssätze VP'!B3)</f>
        <v>Altenhilfezentrum Lippoldsberg</v>
      </c>
      <c r="B2" s="246"/>
      <c r="C2" s="246"/>
      <c r="D2" s="246"/>
      <c r="E2" s="246"/>
      <c r="F2" s="210"/>
    </row>
    <row r="3" spans="1:9" ht="24.75" customHeight="1" x14ac:dyDescent="0.3">
      <c r="A3" s="246"/>
      <c r="B3" s="246"/>
      <c r="C3" s="246"/>
      <c r="D3" s="246"/>
      <c r="E3" s="246"/>
      <c r="F3" s="209"/>
    </row>
    <row r="4" spans="1:9" ht="11.25" customHeight="1" x14ac:dyDescent="0.3"/>
    <row r="5" spans="1:9" ht="18" x14ac:dyDescent="0.35">
      <c r="A5" s="55" t="s">
        <v>8</v>
      </c>
      <c r="B5" s="5"/>
      <c r="C5" s="6"/>
      <c r="D5" s="6"/>
      <c r="E5" s="7" t="s">
        <v>35</v>
      </c>
      <c r="F5" s="71">
        <f>SUM('Vergütungssätze VP'!C6)</f>
        <v>45839</v>
      </c>
    </row>
    <row r="6" spans="1:9" ht="15" customHeight="1" x14ac:dyDescent="0.3"/>
    <row r="7" spans="1:9" ht="16.8" x14ac:dyDescent="0.3">
      <c r="A7" s="250" t="s">
        <v>4</v>
      </c>
      <c r="B7" s="213" t="s">
        <v>5</v>
      </c>
      <c r="C7" s="172" t="s">
        <v>5</v>
      </c>
      <c r="D7" s="213" t="s">
        <v>5</v>
      </c>
      <c r="E7" s="172" t="s">
        <v>5</v>
      </c>
      <c r="F7" s="197" t="s">
        <v>5</v>
      </c>
      <c r="H7" s="197"/>
    </row>
    <row r="8" spans="1:9" ht="17.399999999999999" thickBot="1" x14ac:dyDescent="0.35">
      <c r="A8" s="251"/>
      <c r="B8" s="214">
        <v>1</v>
      </c>
      <c r="C8" s="173">
        <v>2</v>
      </c>
      <c r="D8" s="214">
        <v>3</v>
      </c>
      <c r="E8" s="173">
        <v>4</v>
      </c>
      <c r="F8" s="196">
        <v>5</v>
      </c>
      <c r="G8" s="217"/>
      <c r="H8" s="218"/>
      <c r="I8" s="217"/>
    </row>
    <row r="9" spans="1:9" ht="21" customHeight="1" thickBot="1" x14ac:dyDescent="0.35">
      <c r="A9" s="10" t="s">
        <v>18</v>
      </c>
      <c r="B9" s="211">
        <f>SUM('Vergütungssätze VP'!C8)</f>
        <v>59.02</v>
      </c>
      <c r="C9" s="174">
        <f>SUM('Vergütungssätze VP'!C9)</f>
        <v>79.02</v>
      </c>
      <c r="D9" s="211">
        <f>SUM('Vergütungssätze VP'!C10)</f>
        <v>95.92</v>
      </c>
      <c r="E9" s="174">
        <f>SUM('Vergütungssätze VP'!C11)</f>
        <v>113.54</v>
      </c>
      <c r="F9" s="192">
        <f>SUM('Vergütungssätze VP'!C12)</f>
        <v>121.46</v>
      </c>
      <c r="G9" s="217"/>
      <c r="H9" s="219"/>
      <c r="I9" s="217"/>
    </row>
    <row r="10" spans="1:9" ht="21" customHeight="1" thickBot="1" x14ac:dyDescent="0.35">
      <c r="A10" s="10" t="s">
        <v>6</v>
      </c>
      <c r="B10" s="211">
        <f>('Vergütungssätze VP'!C18)</f>
        <v>0</v>
      </c>
      <c r="C10" s="174">
        <f>SUM('Vergütungssätze VP'!C18)</f>
        <v>0</v>
      </c>
      <c r="D10" s="211">
        <f>SUM('Vergütungssätze VP'!C18)</f>
        <v>0</v>
      </c>
      <c r="E10" s="174">
        <f>SUM('Vergütungssätze VP'!C18)</f>
        <v>0</v>
      </c>
      <c r="F10" s="192">
        <f>SUM('Vergütungssätze VP'!C18)</f>
        <v>0</v>
      </c>
      <c r="G10" s="217"/>
      <c r="H10" s="219"/>
      <c r="I10" s="217"/>
    </row>
    <row r="11" spans="1:9" ht="24" customHeight="1" thickBot="1" x14ac:dyDescent="0.35">
      <c r="A11" s="10" t="s">
        <v>87</v>
      </c>
      <c r="B11" s="211">
        <f>SUM('Vergütungssätze VP'!C19)</f>
        <v>3.86</v>
      </c>
      <c r="C11" s="174">
        <f>SUM('Vergütungssätze VP'!C19)</f>
        <v>3.86</v>
      </c>
      <c r="D11" s="211">
        <f>SUM('Vergütungssätze VP'!C19)</f>
        <v>3.86</v>
      </c>
      <c r="E11" s="174">
        <f>SUM('Vergütungssätze VP'!C19)</f>
        <v>3.86</v>
      </c>
      <c r="F11" s="192">
        <f>SUM('Vergütungssätze VP'!C19)</f>
        <v>3.86</v>
      </c>
      <c r="G11" s="217"/>
      <c r="H11" s="219"/>
      <c r="I11" s="217"/>
    </row>
    <row r="12" spans="1:9" ht="21" customHeight="1" thickBot="1" x14ac:dyDescent="0.35">
      <c r="A12" s="10" t="s">
        <v>2</v>
      </c>
      <c r="B12" s="211">
        <f>SUM('Vergütungssätze VP'!C14)</f>
        <v>18.95</v>
      </c>
      <c r="C12" s="174">
        <f>SUM('Vergütungssätze VP'!C14)</f>
        <v>18.95</v>
      </c>
      <c r="D12" s="211">
        <f>SUM('Vergütungssätze VP'!C14)</f>
        <v>18.95</v>
      </c>
      <c r="E12" s="174">
        <f>SUM('Vergütungssätze VP'!C14)</f>
        <v>18.95</v>
      </c>
      <c r="F12" s="192">
        <f>SUM('Vergütungssätze VP'!C14)</f>
        <v>18.95</v>
      </c>
      <c r="G12" s="217"/>
      <c r="H12" s="219"/>
      <c r="I12" s="217"/>
    </row>
    <row r="13" spans="1:9" ht="21" customHeight="1" thickBot="1" x14ac:dyDescent="0.35">
      <c r="A13" s="10" t="s">
        <v>3</v>
      </c>
      <c r="B13" s="211">
        <f>SUM('Vergütungssätze VP'!C15)</f>
        <v>12.63</v>
      </c>
      <c r="C13" s="174">
        <f>SUM('Vergütungssätze VP'!C15)</f>
        <v>12.63</v>
      </c>
      <c r="D13" s="211">
        <f>SUM('Vergütungssätze VP'!C15)</f>
        <v>12.63</v>
      </c>
      <c r="E13" s="174">
        <f>SUM('Vergütungssätze VP'!C15)</f>
        <v>12.63</v>
      </c>
      <c r="F13" s="192">
        <f>SUM('Vergütungssätze VP'!C15)</f>
        <v>12.63</v>
      </c>
      <c r="G13" s="217"/>
      <c r="H13" s="219"/>
      <c r="I13" s="217"/>
    </row>
    <row r="14" spans="1:9" ht="21" customHeight="1" thickBot="1" x14ac:dyDescent="0.35">
      <c r="A14" s="10" t="s">
        <v>1</v>
      </c>
      <c r="B14" s="211">
        <f>SUM('Vergütungssätze VP'!C21)</f>
        <v>20</v>
      </c>
      <c r="C14" s="174">
        <f>SUM('Vergütungssätze VP'!C21)</f>
        <v>20</v>
      </c>
      <c r="D14" s="211">
        <f>SUM('Vergütungssätze VP'!C21)</f>
        <v>20</v>
      </c>
      <c r="E14" s="174">
        <f>SUM('Vergütungssätze VP'!C21)</f>
        <v>20</v>
      </c>
      <c r="F14" s="192">
        <f>SUM('Vergütungssätze VP'!C21)</f>
        <v>20</v>
      </c>
      <c r="G14" s="217"/>
      <c r="H14" s="219"/>
      <c r="I14" s="217"/>
    </row>
    <row r="15" spans="1:9" ht="15" customHeight="1" thickBot="1" x14ac:dyDescent="0.35">
      <c r="A15" s="10"/>
      <c r="B15" s="212"/>
      <c r="C15" s="212"/>
      <c r="D15" s="175"/>
      <c r="E15" s="249"/>
      <c r="F15" s="249"/>
      <c r="G15" s="220"/>
      <c r="H15" s="248"/>
      <c r="I15" s="248"/>
    </row>
    <row r="16" spans="1:9" ht="21" customHeight="1" thickBot="1" x14ac:dyDescent="0.35">
      <c r="A16" s="10" t="s">
        <v>7</v>
      </c>
      <c r="B16" s="215">
        <f>SUM(B9:B14)</f>
        <v>114.46</v>
      </c>
      <c r="C16" s="176">
        <f>SUM(C9:C14)</f>
        <v>134.46</v>
      </c>
      <c r="D16" s="215">
        <f>SUM(D9:D14)</f>
        <v>151.36000000000001</v>
      </c>
      <c r="E16" s="176">
        <f>SUM(E9:E14)</f>
        <v>168.98</v>
      </c>
      <c r="F16" s="193">
        <f>SUM(F9:F14)</f>
        <v>176.9</v>
      </c>
      <c r="G16" s="217"/>
      <c r="H16" s="216"/>
      <c r="I16" s="217"/>
    </row>
    <row r="17" spans="1:9" ht="49.5" customHeight="1" x14ac:dyDescent="0.3">
      <c r="A17" s="254" t="s">
        <v>93</v>
      </c>
      <c r="B17" s="254"/>
      <c r="C17" s="254"/>
      <c r="D17" s="254"/>
      <c r="E17" s="254"/>
      <c r="F17" s="254"/>
      <c r="G17" s="224"/>
      <c r="H17" s="224"/>
      <c r="I17" s="224"/>
    </row>
    <row r="18" spans="1:9" ht="10.5" customHeight="1" x14ac:dyDescent="0.3">
      <c r="A18" s="185"/>
      <c r="B18" s="185"/>
      <c r="C18" s="185"/>
      <c r="D18" s="185"/>
      <c r="E18" s="185"/>
      <c r="F18" s="185"/>
      <c r="G18" s="185"/>
      <c r="H18" s="185"/>
      <c r="I18" s="185"/>
    </row>
    <row r="19" spans="1:9" ht="18" x14ac:dyDescent="0.35">
      <c r="A19" s="55" t="s">
        <v>14</v>
      </c>
      <c r="B19" s="6"/>
      <c r="C19" s="6"/>
      <c r="D19" s="6"/>
      <c r="E19" s="6"/>
      <c r="F19" s="6"/>
      <c r="G19" s="225"/>
      <c r="H19" s="225"/>
      <c r="I19" s="12" t="s">
        <v>9</v>
      </c>
    </row>
    <row r="20" spans="1:9" ht="15" customHeight="1" x14ac:dyDescent="0.3"/>
    <row r="21" spans="1:9" ht="38.1" customHeight="1" x14ac:dyDescent="0.3">
      <c r="A21" s="13"/>
      <c r="B21" s="82" t="s">
        <v>0</v>
      </c>
      <c r="C21" s="247" t="s">
        <v>88</v>
      </c>
      <c r="D21" s="247"/>
      <c r="E21" s="247"/>
      <c r="F21" s="247"/>
    </row>
    <row r="22" spans="1:9" ht="22.5" customHeight="1" x14ac:dyDescent="0.3">
      <c r="A22" s="13"/>
      <c r="B22" s="82"/>
      <c r="C22" s="82" t="s">
        <v>66</v>
      </c>
      <c r="D22" s="82" t="s">
        <v>67</v>
      </c>
      <c r="E22" s="82" t="s">
        <v>68</v>
      </c>
      <c r="F22" s="82" t="s">
        <v>69</v>
      </c>
    </row>
    <row r="23" spans="1:9" s="187" customFormat="1" ht="18" customHeight="1" x14ac:dyDescent="0.35">
      <c r="A23" s="186" t="s">
        <v>81</v>
      </c>
      <c r="B23" s="177">
        <f>SUM(B16*30.42)</f>
        <v>3481.87</v>
      </c>
      <c r="C23" s="178">
        <f>B23-'Vergütungssätze VP'!B52</f>
        <v>3350.87</v>
      </c>
      <c r="D23" s="221">
        <f>B23-'Vergütungssätze VP'!C52</f>
        <v>3350.87</v>
      </c>
      <c r="E23" s="178">
        <f>B23-'Vergütungssätze VP'!D52</f>
        <v>3350.87</v>
      </c>
      <c r="F23" s="221">
        <f>B23-'Vergütungssätze VP'!E52</f>
        <v>3350.87</v>
      </c>
    </row>
    <row r="24" spans="1:9" s="187" customFormat="1" ht="18" customHeight="1" x14ac:dyDescent="0.35">
      <c r="A24" s="186" t="s">
        <v>82</v>
      </c>
      <c r="B24" s="179">
        <f>SUM(C16*30.42)</f>
        <v>4090.27</v>
      </c>
      <c r="C24" s="222">
        <f>B24-'Vergütungssätze VP'!B53</f>
        <v>3027.84</v>
      </c>
      <c r="D24" s="223">
        <f>B24-'Vergütungssätze VP'!C53</f>
        <v>2770.41</v>
      </c>
      <c r="E24" s="222">
        <f>B24-'Vergütungssätze VP'!D53</f>
        <v>2427.16</v>
      </c>
      <c r="F24" s="223">
        <f>B24-'Vergütungssätze VP'!E53</f>
        <v>1998.11</v>
      </c>
    </row>
    <row r="25" spans="1:9" s="187" customFormat="1" ht="18" customHeight="1" x14ac:dyDescent="0.35">
      <c r="A25" s="186" t="s">
        <v>83</v>
      </c>
      <c r="B25" s="180">
        <f>SUM(D16*30.42)</f>
        <v>4604.37</v>
      </c>
      <c r="C25" s="178">
        <f>B25-'Vergütungssätze VP'!B54</f>
        <v>3027.92</v>
      </c>
      <c r="D25" s="221">
        <f>B25-'Vergütungssätze VP'!C54</f>
        <v>2770.48</v>
      </c>
      <c r="E25" s="178">
        <f>B25-'Vergütungssätze VP'!D54</f>
        <v>2427.21</v>
      </c>
      <c r="F25" s="221">
        <f>B25-'Vergütungssätze VP'!E54</f>
        <v>1998.14</v>
      </c>
    </row>
    <row r="26" spans="1:9" s="187" customFormat="1" ht="18" customHeight="1" x14ac:dyDescent="0.35">
      <c r="A26" s="186" t="s">
        <v>84</v>
      </c>
      <c r="B26" s="179">
        <f>SUM(E16*30.42)</f>
        <v>5140.37</v>
      </c>
      <c r="C26" s="222">
        <f>B26-'Vergütungssätze VP'!B55</f>
        <v>3027.92</v>
      </c>
      <c r="D26" s="223">
        <f>B26-'Vergütungssätze VP'!C55</f>
        <v>2770.48</v>
      </c>
      <c r="E26" s="222">
        <f>B26-'Vergütungssätze VP'!D55</f>
        <v>2427.21</v>
      </c>
      <c r="F26" s="223">
        <f>B26-'Vergütungssätze VP'!E55</f>
        <v>1998.14</v>
      </c>
    </row>
    <row r="27" spans="1:9" s="187" customFormat="1" ht="18" customHeight="1" x14ac:dyDescent="0.35">
      <c r="A27" s="186" t="s">
        <v>85</v>
      </c>
      <c r="B27" s="180">
        <f>SUM(F16*30.42)</f>
        <v>5381.3</v>
      </c>
      <c r="C27" s="178">
        <f>B27-'Vergütungssätze VP'!B56</f>
        <v>3027.87</v>
      </c>
      <c r="D27" s="221">
        <f>B27-'Vergütungssätze VP'!C56</f>
        <v>2770.43</v>
      </c>
      <c r="E27" s="178">
        <f>B27-'Vergütungssätze VP'!D56</f>
        <v>2427.1799999999998</v>
      </c>
      <c r="F27" s="221">
        <f>B27-'Vergütungssätze VP'!E56</f>
        <v>1998.13</v>
      </c>
    </row>
    <row r="28" spans="1:9" s="187" customFormat="1" ht="13.5" customHeight="1" x14ac:dyDescent="0.35">
      <c r="C28" s="188"/>
      <c r="D28" s="188"/>
      <c r="E28" s="188"/>
      <c r="F28" s="188"/>
    </row>
    <row r="29" spans="1:9" ht="21.75" customHeight="1" x14ac:dyDescent="0.3">
      <c r="A29" s="255" t="s">
        <v>70</v>
      </c>
      <c r="B29" s="255"/>
      <c r="C29" s="255"/>
      <c r="D29" s="255"/>
      <c r="E29" s="255"/>
      <c r="F29" s="255"/>
      <c r="G29" s="226"/>
    </row>
    <row r="31" spans="1:9" ht="18" x14ac:dyDescent="0.35">
      <c r="A31" s="55" t="s">
        <v>48</v>
      </c>
      <c r="B31" s="5"/>
      <c r="C31" s="6"/>
      <c r="D31" s="6"/>
      <c r="E31" s="7" t="s">
        <v>35</v>
      </c>
      <c r="F31" s="71">
        <f>SUM('Vergütungssätze VP'!C6)</f>
        <v>45839</v>
      </c>
      <c r="I31" s="8" t="s">
        <v>15</v>
      </c>
    </row>
    <row r="32" spans="1:9" ht="15" customHeight="1" x14ac:dyDescent="0.3"/>
    <row r="33" spans="1:9" ht="33" x14ac:dyDescent="0.3">
      <c r="A33" s="13"/>
      <c r="B33" s="194" t="s">
        <v>21</v>
      </c>
      <c r="C33" s="194"/>
      <c r="D33" s="194"/>
      <c r="E33" s="194" t="s">
        <v>10</v>
      </c>
      <c r="F33" s="68" t="s">
        <v>23</v>
      </c>
    </row>
    <row r="34" spans="1:9" ht="18" customHeight="1" x14ac:dyDescent="0.3">
      <c r="A34" s="14" t="s">
        <v>22</v>
      </c>
      <c r="B34" s="198" t="s">
        <v>16</v>
      </c>
      <c r="C34" s="198"/>
      <c r="D34" s="181"/>
      <c r="E34" s="199">
        <v>131</v>
      </c>
      <c r="F34" s="178">
        <f>SUM(B16)</f>
        <v>114.46</v>
      </c>
    </row>
    <row r="35" spans="1:9" ht="18" customHeight="1" x14ac:dyDescent="0.3">
      <c r="A35" s="14" t="s">
        <v>11</v>
      </c>
      <c r="B35" s="200">
        <f>ROUNDDOWN(+E35/(C9+C10+C11),0)</f>
        <v>42</v>
      </c>
      <c r="C35" s="200"/>
      <c r="D35" s="182" t="s">
        <v>17</v>
      </c>
      <c r="E35" s="195">
        <v>3539</v>
      </c>
      <c r="F35" s="183">
        <f>SUM(C12:C14)</f>
        <v>51.58</v>
      </c>
    </row>
    <row r="36" spans="1:9" ht="18" customHeight="1" x14ac:dyDescent="0.3">
      <c r="A36" s="14" t="s">
        <v>12</v>
      </c>
      <c r="B36" s="190">
        <f>ROUNDDOWN(+E36/(D9+D10+D11),0)</f>
        <v>35</v>
      </c>
      <c r="C36" s="190"/>
      <c r="D36" s="184" t="s">
        <v>17</v>
      </c>
      <c r="E36" s="191">
        <v>3539</v>
      </c>
      <c r="F36" s="178">
        <f>SUM(D12:E14)</f>
        <v>103.16</v>
      </c>
    </row>
    <row r="37" spans="1:9" ht="18" customHeight="1" x14ac:dyDescent="0.3">
      <c r="A37" s="14" t="s">
        <v>20</v>
      </c>
      <c r="B37" s="200">
        <f>ROUNDDOWN(+E37/(E9+E10+E11),0)</f>
        <v>30</v>
      </c>
      <c r="C37" s="200"/>
      <c r="D37" s="182" t="s">
        <v>17</v>
      </c>
      <c r="E37" s="195">
        <v>3539</v>
      </c>
      <c r="F37" s="183">
        <f>SUM(E12:E14)</f>
        <v>51.58</v>
      </c>
    </row>
    <row r="38" spans="1:9" ht="18" customHeight="1" x14ac:dyDescent="0.3">
      <c r="A38" s="14" t="s">
        <v>13</v>
      </c>
      <c r="B38" s="190">
        <f>ROUNDDOWN(+E38/(F9+F10+F11),0)</f>
        <v>28</v>
      </c>
      <c r="C38" s="190"/>
      <c r="D38" s="184" t="s">
        <v>17</v>
      </c>
      <c r="E38" s="191">
        <v>3539</v>
      </c>
      <c r="F38" s="178">
        <f>SUM(F12:H14)</f>
        <v>51.58</v>
      </c>
    </row>
    <row r="39" spans="1:9" x14ac:dyDescent="0.3">
      <c r="A39" s="18"/>
      <c r="B39" s="18"/>
      <c r="C39" s="18"/>
      <c r="D39" s="18"/>
      <c r="E39" s="18"/>
      <c r="F39" s="18"/>
      <c r="G39" s="18"/>
      <c r="H39" s="18"/>
      <c r="I39" s="18"/>
    </row>
    <row r="40" spans="1:9" ht="18.75" customHeight="1" x14ac:dyDescent="0.3">
      <c r="A40" s="253" t="s">
        <v>89</v>
      </c>
      <c r="B40" s="253"/>
      <c r="C40" s="253"/>
      <c r="D40" s="253"/>
      <c r="E40" s="253"/>
      <c r="F40" s="253"/>
      <c r="G40" s="224"/>
      <c r="H40" s="224"/>
      <c r="I40" s="224"/>
    </row>
    <row r="41" spans="1:9" ht="30.75" customHeight="1" x14ac:dyDescent="0.3">
      <c r="A41" s="253"/>
      <c r="B41" s="253"/>
      <c r="C41" s="253"/>
      <c r="D41" s="253"/>
      <c r="E41" s="253"/>
      <c r="F41" s="253"/>
      <c r="G41" s="224"/>
      <c r="H41" s="224"/>
      <c r="I41" s="224"/>
    </row>
    <row r="42" spans="1:9" ht="26.25" customHeight="1" x14ac:dyDescent="0.3">
      <c r="A42" s="253"/>
      <c r="B42" s="253"/>
      <c r="C42" s="253"/>
      <c r="D42" s="253"/>
      <c r="E42" s="253"/>
      <c r="F42" s="253"/>
      <c r="G42" s="224"/>
      <c r="H42" s="224"/>
      <c r="I42" s="224"/>
    </row>
    <row r="43" spans="1:9" ht="51" customHeight="1" x14ac:dyDescent="0.3">
      <c r="A43" s="253"/>
      <c r="B43" s="253"/>
      <c r="C43" s="253"/>
      <c r="D43" s="253"/>
      <c r="E43" s="253"/>
      <c r="F43" s="253"/>
      <c r="G43" s="224"/>
      <c r="H43" s="224"/>
      <c r="I43" s="224"/>
    </row>
    <row r="44" spans="1:9" ht="33" customHeight="1" x14ac:dyDescent="0.3">
      <c r="A44" s="252" t="s">
        <v>91</v>
      </c>
      <c r="B44" s="252"/>
      <c r="C44" s="252"/>
      <c r="D44" s="252"/>
      <c r="E44" s="252"/>
      <c r="F44" s="252"/>
      <c r="G44" s="224"/>
      <c r="H44" s="224"/>
      <c r="I44" s="224"/>
    </row>
    <row r="45" spans="1:9" ht="18" customHeight="1" x14ac:dyDescent="0.3">
      <c r="A45" s="252"/>
      <c r="B45" s="252"/>
      <c r="C45" s="252"/>
      <c r="D45" s="252"/>
      <c r="E45" s="252"/>
      <c r="F45" s="252"/>
      <c r="G45" s="224"/>
      <c r="H45" s="224"/>
      <c r="I45" s="224"/>
    </row>
  </sheetData>
  <sheetProtection selectLockedCells="1"/>
  <mergeCells count="9">
    <mergeCell ref="A44:F45"/>
    <mergeCell ref="A40:F43"/>
    <mergeCell ref="A17:F17"/>
    <mergeCell ref="A29:F29"/>
    <mergeCell ref="A2:E3"/>
    <mergeCell ref="C21:F21"/>
    <mergeCell ref="H15:I15"/>
    <mergeCell ref="E15:F15"/>
    <mergeCell ref="A7:A8"/>
  </mergeCells>
  <pageMargins left="0.70866141732283472" right="0.47244094488188981" top="0.82677165354330717" bottom="0.78740157480314965" header="0.31496062992125984" footer="0.31496062992125984"/>
  <pageSetup paperSize="9" scale="77" orientation="portrait" horizontalDpi="1200" verticalDpi="1200" r:id="rId1"/>
  <headerFooter scaleWithDoc="0">
    <oddHeader>&amp;L&amp;"-,Fett"&amp;12Preisliste &amp;C
&amp;R&amp;G</oddHeader>
    <oddFooter>&amp;L&amp;7ZD123 Rev. 9 Preisliste VS/KZ/TP  - 07.25&amp;R&amp;G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P70"/>
  <sheetViews>
    <sheetView showGridLines="0" tabSelected="1" zoomScale="120" zoomScaleNormal="120" zoomScalePageLayoutView="110" workbookViewId="0">
      <selection activeCell="F45" sqref="F45"/>
    </sheetView>
  </sheetViews>
  <sheetFormatPr baseColWidth="10" defaultColWidth="11.44140625" defaultRowHeight="14.4" x14ac:dyDescent="0.3"/>
  <cols>
    <col min="1" max="1" width="29.5546875" style="1" customWidth="1"/>
    <col min="2" max="2" width="12.33203125" style="1" bestFit="1" customWidth="1"/>
    <col min="3" max="3" width="12" style="1" bestFit="1" customWidth="1"/>
    <col min="4" max="4" width="13" style="1" bestFit="1" customWidth="1"/>
    <col min="5" max="5" width="13" style="1" customWidth="1"/>
    <col min="6" max="6" width="14.6640625" style="1" customWidth="1"/>
    <col min="7" max="7" width="14" style="1" customWidth="1"/>
    <col min="8" max="8" width="8.109375" style="1" hidden="1" customWidth="1"/>
    <col min="9" max="9" width="0.44140625" style="1" hidden="1" customWidth="1"/>
    <col min="10" max="16" width="11.44140625" style="1" hidden="1" customWidth="1"/>
    <col min="17" max="16384" width="11.44140625" style="1"/>
  </cols>
  <sheetData>
    <row r="1" spans="1:15" ht="5.85" customHeight="1" x14ac:dyDescent="0.3"/>
    <row r="2" spans="1:15" ht="5.85" customHeight="1" x14ac:dyDescent="0.3"/>
    <row r="3" spans="1:15" ht="5.85" customHeight="1" x14ac:dyDescent="0.3"/>
    <row r="4" spans="1:15" ht="5.85" customHeight="1" x14ac:dyDescent="0.3"/>
    <row r="5" spans="1:15" s="18" customFormat="1" ht="5.85" customHeight="1" x14ac:dyDescent="0.3"/>
    <row r="6" spans="1:15" s="18" customFormat="1" ht="10.5" customHeight="1" x14ac:dyDescent="0.3"/>
    <row r="7" spans="1:15" s="18" customFormat="1" ht="5.85" customHeight="1" x14ac:dyDescent="0.3">
      <c r="B7" s="50"/>
    </row>
    <row r="8" spans="1:15" s="3" customFormat="1" ht="24.75" customHeight="1" x14ac:dyDescent="0.3">
      <c r="A8" s="81"/>
      <c r="B8" s="18"/>
      <c r="C8" s="18"/>
      <c r="D8" s="18"/>
      <c r="E8" s="18"/>
      <c r="F8" s="18"/>
      <c r="G8" s="52"/>
    </row>
    <row r="9" spans="1:15" s="18" customFormat="1" ht="19.5" customHeight="1" x14ac:dyDescent="0.3">
      <c r="A9" s="51"/>
      <c r="G9" s="52"/>
    </row>
    <row r="10" spans="1:15" ht="14.1" customHeight="1" x14ac:dyDescent="0.3">
      <c r="A10" s="2"/>
      <c r="B10" s="268" t="str">
        <f>CONCATENATE('Vergütungssätze VP'!B3," / ",'Vergütungssätze TP'!B3:C3)</f>
        <v>Altenhilfezentrum Lippoldsberg / Altenhilfilfezentrum Lippoldsberg</v>
      </c>
      <c r="C10" s="268"/>
      <c r="D10" s="268"/>
      <c r="E10" s="268"/>
    </row>
    <row r="11" spans="1:15" ht="14.1" customHeight="1" x14ac:dyDescent="0.3">
      <c r="B11" s="268"/>
      <c r="C11" s="268"/>
      <c r="D11" s="268"/>
      <c r="E11" s="268"/>
    </row>
    <row r="12" spans="1:15" ht="11.25" customHeight="1" x14ac:dyDescent="0.3">
      <c r="I12" s="44"/>
      <c r="J12" s="44"/>
      <c r="K12" s="44"/>
      <c r="L12" s="44"/>
      <c r="M12" s="44"/>
      <c r="N12" s="44"/>
      <c r="O12" s="44"/>
    </row>
    <row r="13" spans="1:15" ht="17.399999999999999" x14ac:dyDescent="0.35">
      <c r="A13" s="232" t="s">
        <v>8</v>
      </c>
      <c r="B13" s="5"/>
      <c r="C13" s="6"/>
      <c r="D13" s="6"/>
      <c r="E13" s="6"/>
      <c r="F13" s="233" t="s">
        <v>35</v>
      </c>
      <c r="G13" s="234">
        <f>SUM('Vergütungssätze VP'!C6)</f>
        <v>45839</v>
      </c>
      <c r="H13" s="77">
        <f>SUM('Vergütungssätze VP'!C6)</f>
        <v>45839</v>
      </c>
      <c r="I13" s="44"/>
      <c r="J13" s="44"/>
      <c r="K13" s="44"/>
      <c r="L13" s="44"/>
      <c r="M13" s="44"/>
      <c r="N13" s="44"/>
      <c r="O13" s="44"/>
    </row>
    <row r="14" spans="1:15" ht="12" customHeight="1" x14ac:dyDescent="0.3">
      <c r="I14" s="44"/>
      <c r="J14" s="44"/>
      <c r="K14" s="44"/>
      <c r="L14" s="44"/>
      <c r="M14" s="44"/>
      <c r="N14" s="44"/>
      <c r="O14" s="44"/>
    </row>
    <row r="15" spans="1:15" ht="16.8" x14ac:dyDescent="0.3">
      <c r="A15" s="258" t="s">
        <v>4</v>
      </c>
      <c r="B15" s="262" t="s">
        <v>5</v>
      </c>
      <c r="C15" s="262"/>
      <c r="D15" s="67" t="s">
        <v>5</v>
      </c>
      <c r="E15" s="85" t="s">
        <v>5</v>
      </c>
      <c r="F15" s="67" t="s">
        <v>5</v>
      </c>
      <c r="G15" s="262" t="s">
        <v>5</v>
      </c>
      <c r="H15" s="262"/>
      <c r="I15" s="45"/>
      <c r="J15" s="45"/>
      <c r="K15" s="45"/>
      <c r="L15" s="45"/>
      <c r="M15" s="45"/>
      <c r="N15" s="44"/>
      <c r="O15" s="44"/>
    </row>
    <row r="16" spans="1:15" ht="15.75" customHeight="1" thickBot="1" x14ac:dyDescent="0.35">
      <c r="A16" s="259"/>
      <c r="B16" s="263">
        <v>1</v>
      </c>
      <c r="C16" s="263"/>
      <c r="D16" s="9">
        <v>2</v>
      </c>
      <c r="E16" s="86">
        <v>3</v>
      </c>
      <c r="F16" s="9">
        <v>4</v>
      </c>
      <c r="G16" s="263">
        <v>5</v>
      </c>
      <c r="H16" s="263"/>
      <c r="I16" s="45"/>
      <c r="J16" s="45"/>
      <c r="K16" s="45"/>
      <c r="L16" s="45"/>
      <c r="M16" s="45"/>
      <c r="N16" s="44"/>
      <c r="O16" s="44"/>
    </row>
    <row r="17" spans="1:15" ht="17.399999999999999" customHeight="1" thickBot="1" x14ac:dyDescent="0.35">
      <c r="A17" s="10" t="s">
        <v>18</v>
      </c>
      <c r="B17" s="256">
        <f>SUM('Vergütungssätze VP'!C8)</f>
        <v>59.02</v>
      </c>
      <c r="C17" s="256"/>
      <c r="D17" s="72">
        <f>SUM('Vergütungssätze VP'!C9)</f>
        <v>79.02</v>
      </c>
      <c r="E17" s="83">
        <f>SUM('Vergütungssätze VP'!C10)</f>
        <v>95.92</v>
      </c>
      <c r="F17" s="72">
        <f>SUM('Vergütungssätze VP'!C11)</f>
        <v>113.54</v>
      </c>
      <c r="G17" s="256">
        <f>SUM('Vergütungssätze VP'!C12)</f>
        <v>121.46</v>
      </c>
      <c r="H17" s="256"/>
      <c r="I17" s="46"/>
      <c r="J17" s="46"/>
      <c r="K17" s="46"/>
      <c r="L17" s="46"/>
      <c r="M17" s="46"/>
      <c r="N17" s="44"/>
      <c r="O17" s="44"/>
    </row>
    <row r="18" spans="1:15" ht="15" customHeight="1" thickBot="1" x14ac:dyDescent="0.35">
      <c r="A18" s="10" t="s">
        <v>6</v>
      </c>
      <c r="B18" s="256">
        <f>SUM('Vergütungssätze VP'!C18)</f>
        <v>0</v>
      </c>
      <c r="C18" s="256"/>
      <c r="D18" s="72">
        <f>SUM('Vergütungssätze VP'!C18)</f>
        <v>0</v>
      </c>
      <c r="E18" s="83">
        <f>SUM('Vergütungssätze VP'!C18)</f>
        <v>0</v>
      </c>
      <c r="F18" s="72">
        <f>SUM('Vergütungssätze VP'!C18)</f>
        <v>0</v>
      </c>
      <c r="G18" s="256">
        <f>SUM('Vergütungssätze VP'!C18)</f>
        <v>0</v>
      </c>
      <c r="H18" s="256"/>
      <c r="I18" s="46"/>
      <c r="J18" s="46"/>
      <c r="K18" s="46"/>
      <c r="L18" s="46"/>
      <c r="M18" s="46"/>
      <c r="N18" s="44"/>
      <c r="O18" s="44"/>
    </row>
    <row r="19" spans="1:15" ht="15" customHeight="1" thickBot="1" x14ac:dyDescent="0.35">
      <c r="A19" s="10" t="s">
        <v>47</v>
      </c>
      <c r="B19" s="256">
        <f>SUM('Vergütungssätze VP'!C19)</f>
        <v>3.86</v>
      </c>
      <c r="C19" s="256"/>
      <c r="D19" s="72">
        <f>SUM('Vergütungssätze VP'!C19)</f>
        <v>3.86</v>
      </c>
      <c r="E19" s="83">
        <f>SUM('Vergütungssätze VP'!C19)</f>
        <v>3.86</v>
      </c>
      <c r="F19" s="72">
        <f>SUM('Vergütungssätze VP'!C19)</f>
        <v>3.86</v>
      </c>
      <c r="G19" s="256">
        <f>SUM('Vergütungssätze VP'!C19)</f>
        <v>3.86</v>
      </c>
      <c r="H19" s="256"/>
      <c r="I19" s="46"/>
      <c r="J19" s="46"/>
      <c r="K19" s="46"/>
      <c r="L19" s="46"/>
      <c r="M19" s="46"/>
      <c r="N19" s="44"/>
      <c r="O19" s="44"/>
    </row>
    <row r="20" spans="1:15" ht="17.399999999999999" customHeight="1" thickBot="1" x14ac:dyDescent="0.35">
      <c r="A20" s="10" t="s">
        <v>2</v>
      </c>
      <c r="B20" s="256">
        <f>SUM('Vergütungssätze VP'!C14)</f>
        <v>18.95</v>
      </c>
      <c r="C20" s="256"/>
      <c r="D20" s="72">
        <f>SUM('Vergütungssätze VP'!C14)</f>
        <v>18.95</v>
      </c>
      <c r="E20" s="83">
        <f>SUM('Vergütungssätze VP'!C14)</f>
        <v>18.95</v>
      </c>
      <c r="F20" s="72">
        <f>SUM('Vergütungssätze VP'!C14)</f>
        <v>18.95</v>
      </c>
      <c r="G20" s="256">
        <f>SUM('Vergütungssätze VP'!C14)</f>
        <v>18.95</v>
      </c>
      <c r="H20" s="256"/>
      <c r="I20" s="46"/>
      <c r="J20" s="46"/>
      <c r="K20" s="46"/>
      <c r="L20" s="46"/>
      <c r="M20" s="46"/>
      <c r="N20" s="44"/>
      <c r="O20" s="44"/>
    </row>
    <row r="21" spans="1:15" ht="15.75" customHeight="1" thickBot="1" x14ac:dyDescent="0.35">
      <c r="A21" s="10" t="s">
        <v>3</v>
      </c>
      <c r="B21" s="256">
        <f>SUM('Vergütungssätze VP'!C15)</f>
        <v>12.63</v>
      </c>
      <c r="C21" s="256"/>
      <c r="D21" s="72">
        <f>SUM('Vergütungssätze VP'!C15)</f>
        <v>12.63</v>
      </c>
      <c r="E21" s="83">
        <f>SUM('Vergütungssätze VP'!C15)</f>
        <v>12.63</v>
      </c>
      <c r="F21" s="72">
        <f>SUM('Vergütungssätze VP'!C15)</f>
        <v>12.63</v>
      </c>
      <c r="G21" s="256">
        <f>SUM('Vergütungssätze VP'!C15)</f>
        <v>12.63</v>
      </c>
      <c r="H21" s="256"/>
      <c r="I21" s="46"/>
      <c r="J21" s="46"/>
      <c r="K21" s="46"/>
      <c r="L21" s="46"/>
      <c r="M21" s="46"/>
      <c r="N21" s="44"/>
      <c r="O21" s="44"/>
    </row>
    <row r="22" spans="1:15" ht="15.75" customHeight="1" thickBot="1" x14ac:dyDescent="0.35">
      <c r="A22" s="10" t="s">
        <v>1</v>
      </c>
      <c r="B22" s="256">
        <f>SUM('Vergütungssätze VP'!C21)</f>
        <v>20</v>
      </c>
      <c r="C22" s="256"/>
      <c r="D22" s="72">
        <f>SUM('Vergütungssätze VP'!C21)</f>
        <v>20</v>
      </c>
      <c r="E22" s="83">
        <f>SUM('Vergütungssätze VP'!C21)</f>
        <v>20</v>
      </c>
      <c r="F22" s="72">
        <f>SUM('Vergütungssätze VP'!C21)</f>
        <v>20</v>
      </c>
      <c r="G22" s="256">
        <f>SUM('Vergütungssätze VP'!C21)</f>
        <v>20</v>
      </c>
      <c r="H22" s="256"/>
      <c r="I22" s="46"/>
      <c r="J22" s="46"/>
      <c r="K22" s="46"/>
      <c r="L22" s="46"/>
      <c r="M22" s="46"/>
      <c r="N22" s="44"/>
      <c r="O22" s="44"/>
    </row>
    <row r="23" spans="1:15" ht="5.85" customHeight="1" thickBot="1" x14ac:dyDescent="0.35">
      <c r="A23" s="10"/>
      <c r="B23" s="265"/>
      <c r="C23" s="265"/>
      <c r="D23" s="11"/>
      <c r="E23" s="87"/>
      <c r="F23" s="11"/>
      <c r="G23" s="266"/>
      <c r="H23" s="266"/>
      <c r="I23" s="47"/>
      <c r="J23" s="47"/>
      <c r="K23" s="47"/>
      <c r="L23" s="47"/>
      <c r="M23" s="48"/>
      <c r="N23" s="44"/>
      <c r="O23" s="44"/>
    </row>
    <row r="24" spans="1:15" ht="15.75" customHeight="1" thickBot="1" x14ac:dyDescent="0.35">
      <c r="A24" s="10" t="s">
        <v>7</v>
      </c>
      <c r="B24" s="260">
        <f>SUM(B17:C22)</f>
        <v>114.46</v>
      </c>
      <c r="C24" s="260"/>
      <c r="D24" s="73">
        <f>SUM(D17:D22)</f>
        <v>134.46</v>
      </c>
      <c r="E24" s="84">
        <f>SUM(E17:E22)</f>
        <v>151.36000000000001</v>
      </c>
      <c r="F24" s="73">
        <f>SUM(F17:F22)</f>
        <v>168.98</v>
      </c>
      <c r="G24" s="260">
        <f>SUM(G17:H22)</f>
        <v>176.9</v>
      </c>
      <c r="H24" s="260"/>
      <c r="I24" s="45"/>
      <c r="J24" s="45"/>
      <c r="K24" s="45"/>
      <c r="L24" s="45"/>
      <c r="M24" s="45"/>
      <c r="N24" s="44"/>
      <c r="O24" s="44"/>
    </row>
    <row r="25" spans="1:15" ht="15.75" customHeight="1" thickBot="1" x14ac:dyDescent="0.35">
      <c r="A25" s="54"/>
      <c r="B25" s="78"/>
      <c r="C25" s="78"/>
      <c r="D25" s="79"/>
      <c r="E25" s="78"/>
      <c r="F25" s="79"/>
      <c r="G25" s="78"/>
      <c r="H25" s="78"/>
      <c r="I25" s="45"/>
      <c r="J25" s="45"/>
      <c r="K25" s="45"/>
      <c r="L25" s="45"/>
      <c r="M25" s="45"/>
      <c r="N25" s="44"/>
      <c r="O25" s="44"/>
    </row>
    <row r="26" spans="1:15" ht="33" customHeight="1" x14ac:dyDescent="0.3">
      <c r="A26" s="267" t="s">
        <v>92</v>
      </c>
      <c r="B26" s="267"/>
      <c r="C26" s="267"/>
      <c r="D26" s="267"/>
      <c r="E26" s="267"/>
      <c r="F26" s="267"/>
      <c r="G26" s="267"/>
      <c r="H26" s="267"/>
      <c r="I26" s="44"/>
      <c r="J26" s="44"/>
      <c r="K26" s="44"/>
      <c r="L26" s="44"/>
      <c r="M26" s="44"/>
      <c r="N26" s="44"/>
      <c r="O26" s="44"/>
    </row>
    <row r="27" spans="1:15" ht="9" customHeight="1" x14ac:dyDescent="0.3">
      <c r="A27" s="269"/>
      <c r="B27" s="269"/>
      <c r="C27" s="269"/>
      <c r="D27" s="269"/>
      <c r="E27" s="269"/>
      <c r="F27" s="269"/>
      <c r="G27" s="269"/>
      <c r="H27" s="53"/>
      <c r="I27" s="44"/>
      <c r="J27" s="44"/>
      <c r="K27" s="44"/>
      <c r="L27" s="44"/>
      <c r="M27" s="44"/>
      <c r="N27" s="44"/>
      <c r="O27" s="44"/>
    </row>
    <row r="28" spans="1:15" ht="17.399999999999999" x14ac:dyDescent="0.35">
      <c r="A28" s="232" t="s">
        <v>14</v>
      </c>
      <c r="B28" s="6"/>
      <c r="C28" s="6"/>
      <c r="D28" s="6"/>
      <c r="E28" s="6"/>
      <c r="F28" s="6"/>
      <c r="G28" s="6"/>
      <c r="H28" s="12" t="s">
        <v>9</v>
      </c>
    </row>
    <row r="29" spans="1:15" ht="12" customHeight="1" x14ac:dyDescent="0.3"/>
    <row r="30" spans="1:15" ht="16.350000000000001" customHeight="1" x14ac:dyDescent="0.3">
      <c r="A30" s="13"/>
      <c r="B30" s="88" t="s">
        <v>0</v>
      </c>
      <c r="C30" s="247" t="s">
        <v>71</v>
      </c>
      <c r="D30" s="247"/>
      <c r="E30" s="247"/>
      <c r="F30" s="247"/>
    </row>
    <row r="31" spans="1:15" ht="15.6" x14ac:dyDescent="0.3">
      <c r="A31" s="13"/>
      <c r="B31" s="88"/>
      <c r="C31" s="88" t="s">
        <v>66</v>
      </c>
      <c r="D31" s="88" t="s">
        <v>67</v>
      </c>
      <c r="E31" s="88" t="s">
        <v>68</v>
      </c>
      <c r="F31" s="88" t="s">
        <v>69</v>
      </c>
    </row>
    <row r="32" spans="1:15" ht="15.6" x14ac:dyDescent="0.3">
      <c r="A32" s="14" t="s">
        <v>19</v>
      </c>
      <c r="B32" s="74">
        <f>B24*30.42</f>
        <v>3481.87</v>
      </c>
      <c r="C32" s="75">
        <f>' Preisliste VP KZP'!C23</f>
        <v>3350.87</v>
      </c>
      <c r="D32" s="89">
        <f>' Preisliste VP KZP'!D23</f>
        <v>3350.87</v>
      </c>
      <c r="E32" s="75">
        <f>' Preisliste VP KZP'!E23</f>
        <v>3350.87</v>
      </c>
      <c r="F32" s="89">
        <f>' Preisliste VP KZP'!F23</f>
        <v>3350.87</v>
      </c>
    </row>
    <row r="33" spans="1:9" ht="15.6" x14ac:dyDescent="0.3">
      <c r="A33" s="14" t="s">
        <v>11</v>
      </c>
      <c r="B33" s="74">
        <f>D24*30.42</f>
        <v>4090.27</v>
      </c>
      <c r="C33" s="75">
        <f>' Preisliste VP KZP'!C24</f>
        <v>3027.84</v>
      </c>
      <c r="D33" s="89">
        <f>' Preisliste VP KZP'!D24</f>
        <v>2770.41</v>
      </c>
      <c r="E33" s="75">
        <f>' Preisliste VP KZP'!E24</f>
        <v>2427.16</v>
      </c>
      <c r="F33" s="89">
        <f>' Preisliste VP KZP'!F24</f>
        <v>1998.11</v>
      </c>
    </row>
    <row r="34" spans="1:9" ht="15.6" x14ac:dyDescent="0.3">
      <c r="A34" s="14" t="s">
        <v>12</v>
      </c>
      <c r="B34" s="74">
        <f>E24*30.42</f>
        <v>4604.37</v>
      </c>
      <c r="C34" s="75">
        <f>' Preisliste VP KZP'!C25</f>
        <v>3027.92</v>
      </c>
      <c r="D34" s="89">
        <f>' Preisliste VP KZP'!D25</f>
        <v>2770.48</v>
      </c>
      <c r="E34" s="75">
        <f>' Preisliste VP KZP'!E25</f>
        <v>2427.21</v>
      </c>
      <c r="F34" s="89">
        <f>' Preisliste VP KZP'!F25</f>
        <v>1998.14</v>
      </c>
    </row>
    <row r="35" spans="1:9" ht="15.6" x14ac:dyDescent="0.3">
      <c r="A35" s="14" t="s">
        <v>20</v>
      </c>
      <c r="B35" s="74">
        <f>F24*30.42</f>
        <v>5140.37</v>
      </c>
      <c r="C35" s="75">
        <f>' Preisliste VP KZP'!C26</f>
        <v>3027.92</v>
      </c>
      <c r="D35" s="89">
        <f>' Preisliste VP KZP'!D26</f>
        <v>2770.48</v>
      </c>
      <c r="E35" s="75">
        <f>' Preisliste VP KZP'!E26</f>
        <v>2427.21</v>
      </c>
      <c r="F35" s="89">
        <f>' Preisliste VP KZP'!F26</f>
        <v>1998.14</v>
      </c>
    </row>
    <row r="36" spans="1:9" ht="15.6" x14ac:dyDescent="0.3">
      <c r="A36" s="14" t="s">
        <v>13</v>
      </c>
      <c r="B36" s="74">
        <f>G24*30.42</f>
        <v>5381.3</v>
      </c>
      <c r="C36" s="75">
        <f>' Preisliste VP KZP'!C27</f>
        <v>3027.87</v>
      </c>
      <c r="D36" s="89">
        <f>' Preisliste VP KZP'!D27</f>
        <v>2770.43</v>
      </c>
      <c r="E36" s="75">
        <f>' Preisliste VP KZP'!E27</f>
        <v>2427.1799999999998</v>
      </c>
      <c r="F36" s="89">
        <f>' Preisliste VP KZP'!F27</f>
        <v>1998.13</v>
      </c>
    </row>
    <row r="37" spans="1:9" ht="12" customHeight="1" x14ac:dyDescent="0.3">
      <c r="C37" s="133"/>
      <c r="D37" s="133"/>
      <c r="E37" s="133"/>
    </row>
    <row r="38" spans="1:9" ht="15.6" x14ac:dyDescent="0.3">
      <c r="A38" s="247" t="s">
        <v>70</v>
      </c>
      <c r="B38" s="247"/>
      <c r="C38" s="247"/>
      <c r="D38" s="247"/>
      <c r="E38" s="247"/>
      <c r="F38" s="247"/>
      <c r="G38" s="247"/>
      <c r="H38" s="8" t="s">
        <v>15</v>
      </c>
    </row>
    <row r="39" spans="1:9" ht="12" customHeight="1" x14ac:dyDescent="0.3"/>
    <row r="40" spans="1:9" ht="17.399999999999999" x14ac:dyDescent="0.35">
      <c r="A40" s="232" t="s">
        <v>48</v>
      </c>
      <c r="B40" s="5"/>
      <c r="C40" s="6"/>
      <c r="D40" s="6"/>
      <c r="E40" s="6"/>
      <c r="F40" s="233" t="s">
        <v>35</v>
      </c>
      <c r="G40" s="234">
        <f>SUM('Vergütungssätze VP'!C6)</f>
        <v>45839</v>
      </c>
      <c r="H40" s="71">
        <f>SUM('[1]Vergütungssätze VP'!C8)</f>
        <v>0</v>
      </c>
      <c r="I40" s="8" t="s">
        <v>15</v>
      </c>
    </row>
    <row r="41" spans="1:9" s="225" customFormat="1" ht="12" customHeight="1" x14ac:dyDescent="0.3">
      <c r="A41" s="227"/>
      <c r="B41" s="228"/>
      <c r="F41" s="229"/>
      <c r="G41" s="230"/>
      <c r="H41" s="230"/>
      <c r="I41" s="231"/>
    </row>
    <row r="42" spans="1:9" ht="32.25" customHeight="1" x14ac:dyDescent="0.3">
      <c r="A42" s="13"/>
      <c r="B42" s="194" t="s">
        <v>94</v>
      </c>
      <c r="C42" s="194"/>
      <c r="D42" s="194"/>
      <c r="E42" s="194" t="s">
        <v>10</v>
      </c>
      <c r="F42" s="194" t="s">
        <v>90</v>
      </c>
    </row>
    <row r="43" spans="1:9" ht="12.15" customHeight="1" x14ac:dyDescent="0.3">
      <c r="A43" s="14" t="s">
        <v>22</v>
      </c>
      <c r="B43" s="201" t="s">
        <v>16</v>
      </c>
      <c r="C43" s="201"/>
      <c r="D43" s="17"/>
      <c r="E43" s="135">
        <v>131</v>
      </c>
      <c r="F43" s="75">
        <f>SUM(B24)</f>
        <v>114.46</v>
      </c>
    </row>
    <row r="44" spans="1:9" ht="12.15" customHeight="1" x14ac:dyDescent="0.3">
      <c r="A44" s="14" t="s">
        <v>11</v>
      </c>
      <c r="B44" s="202">
        <f>ROUNDDOWN(E44/(D17+D18+D19),0)</f>
        <v>42</v>
      </c>
      <c r="C44" s="202"/>
      <c r="D44" s="16" t="s">
        <v>17</v>
      </c>
      <c r="E44" s="136">
        <v>3539</v>
      </c>
      <c r="F44" s="76">
        <f>SUM(D20:D22)</f>
        <v>51.58</v>
      </c>
    </row>
    <row r="45" spans="1:9" ht="12.75" customHeight="1" x14ac:dyDescent="0.3">
      <c r="A45" s="14" t="s">
        <v>12</v>
      </c>
      <c r="B45" s="201">
        <f>ROUNDDOWN(E45/(E17+E18+E19),0)</f>
        <v>35</v>
      </c>
      <c r="C45" s="201"/>
      <c r="D45" s="15" t="s">
        <v>17</v>
      </c>
      <c r="E45" s="135">
        <v>3539</v>
      </c>
      <c r="F45" s="75">
        <f>SUM(E20:E22)</f>
        <v>51.58</v>
      </c>
    </row>
    <row r="46" spans="1:9" ht="13.65" customHeight="1" x14ac:dyDescent="0.3">
      <c r="A46" s="14" t="s">
        <v>20</v>
      </c>
      <c r="B46" s="202">
        <f>ROUNDDOWN(E46/(F17+F18+F19),0)</f>
        <v>30</v>
      </c>
      <c r="C46" s="202"/>
      <c r="D46" s="16" t="s">
        <v>17</v>
      </c>
      <c r="E46" s="136">
        <v>3539</v>
      </c>
      <c r="F46" s="76">
        <f>SUM(F20:F22)</f>
        <v>51.58</v>
      </c>
    </row>
    <row r="47" spans="1:9" ht="12.15" customHeight="1" x14ac:dyDescent="0.3">
      <c r="A47" s="14" t="s">
        <v>13</v>
      </c>
      <c r="B47" s="201">
        <f>ROUNDDOWN(E47/(G17+G18+G19),0)</f>
        <v>28</v>
      </c>
      <c r="C47" s="201"/>
      <c r="D47" s="15" t="s">
        <v>17</v>
      </c>
      <c r="E47" s="135">
        <v>3539</v>
      </c>
      <c r="F47" s="75">
        <f>SUM(G20:H22)</f>
        <v>51.58</v>
      </c>
    </row>
    <row r="48" spans="1:9" ht="5.25" customHeight="1" x14ac:dyDescent="0.3">
      <c r="A48" s="18"/>
      <c r="B48" s="18"/>
      <c r="C48" s="18"/>
      <c r="D48" s="18"/>
      <c r="E48" s="18"/>
      <c r="F48" s="18"/>
      <c r="G48" s="18"/>
      <c r="H48" s="18"/>
    </row>
    <row r="49" spans="1:8" ht="48.75" customHeight="1" x14ac:dyDescent="0.3">
      <c r="A49" s="257" t="s">
        <v>95</v>
      </c>
      <c r="B49" s="257"/>
      <c r="C49" s="257"/>
      <c r="D49" s="257"/>
      <c r="E49" s="257"/>
      <c r="F49" s="257"/>
      <c r="G49" s="257"/>
      <c r="H49" s="257"/>
    </row>
    <row r="50" spans="1:8" ht="48.75" customHeight="1" x14ac:dyDescent="0.3">
      <c r="A50" s="257"/>
      <c r="B50" s="257"/>
      <c r="C50" s="257"/>
      <c r="D50" s="257"/>
      <c r="E50" s="257"/>
      <c r="F50" s="257"/>
      <c r="G50" s="257"/>
      <c r="H50" s="257"/>
    </row>
    <row r="51" spans="1:8" ht="13.5" customHeight="1" x14ac:dyDescent="0.3">
      <c r="A51" s="257"/>
      <c r="B51" s="257"/>
      <c r="C51" s="257"/>
      <c r="D51" s="257"/>
      <c r="E51" s="257"/>
      <c r="F51" s="257"/>
      <c r="G51" s="257"/>
      <c r="H51" s="257"/>
    </row>
    <row r="52" spans="1:8" ht="18.75" customHeight="1" x14ac:dyDescent="0.3">
      <c r="A52" s="261" t="s">
        <v>91</v>
      </c>
      <c r="B52" s="261"/>
      <c r="C52" s="261"/>
      <c r="D52" s="261"/>
      <c r="E52" s="261"/>
      <c r="F52" s="261"/>
      <c r="G52" s="261"/>
      <c r="H52" s="261"/>
    </row>
    <row r="53" spans="1:8" ht="12.75" customHeight="1" x14ac:dyDescent="0.3">
      <c r="A53" s="261"/>
      <c r="B53" s="261"/>
      <c r="C53" s="261"/>
      <c r="D53" s="261"/>
      <c r="E53" s="261"/>
      <c r="F53" s="261"/>
      <c r="G53" s="261"/>
      <c r="H53" s="261"/>
    </row>
    <row r="54" spans="1:8" ht="17.399999999999999" x14ac:dyDescent="0.35">
      <c r="A54" s="232" t="s">
        <v>49</v>
      </c>
      <c r="B54" s="5"/>
      <c r="C54" s="6"/>
      <c r="D54" s="6"/>
      <c r="E54" s="6"/>
      <c r="F54" s="233" t="s">
        <v>35</v>
      </c>
      <c r="G54" s="234">
        <f>SUM('Vergütungssätze TP'!C6)</f>
        <v>45658</v>
      </c>
      <c r="H54" s="8" t="s">
        <v>41</v>
      </c>
    </row>
    <row r="55" spans="1:8" ht="9" customHeight="1" x14ac:dyDescent="0.3"/>
    <row r="56" spans="1:8" ht="15.6" x14ac:dyDescent="0.3">
      <c r="A56" s="258" t="s">
        <v>4</v>
      </c>
      <c r="B56" s="262" t="s">
        <v>5</v>
      </c>
      <c r="C56" s="262"/>
      <c r="D56" s="67" t="s">
        <v>5</v>
      </c>
      <c r="E56" s="85" t="s">
        <v>5</v>
      </c>
      <c r="F56" s="67" t="s">
        <v>5</v>
      </c>
      <c r="G56" s="262" t="s">
        <v>5</v>
      </c>
      <c r="H56" s="262"/>
    </row>
    <row r="57" spans="1:8" ht="16.2" thickBot="1" x14ac:dyDescent="0.35">
      <c r="A57" s="259"/>
      <c r="B57" s="263">
        <v>1</v>
      </c>
      <c r="C57" s="263"/>
      <c r="D57" s="9">
        <v>2</v>
      </c>
      <c r="E57" s="86">
        <v>3</v>
      </c>
      <c r="F57" s="9">
        <v>4</v>
      </c>
      <c r="G57" s="263">
        <v>5</v>
      </c>
      <c r="H57" s="263"/>
    </row>
    <row r="58" spans="1:8" ht="18" thickBot="1" x14ac:dyDescent="0.35">
      <c r="A58" s="10" t="s">
        <v>18</v>
      </c>
      <c r="B58" s="256">
        <f>'Vergütungssätze TP'!C8</f>
        <v>64.98</v>
      </c>
      <c r="C58" s="256"/>
      <c r="D58" s="72">
        <f>'Vergütungssätze TP'!C9</f>
        <v>68.39</v>
      </c>
      <c r="E58" s="83">
        <f>'Vergütungssätze TP'!C10</f>
        <v>71.790000000000006</v>
      </c>
      <c r="F58" s="72">
        <f>'Vergütungssätze TP'!C11</f>
        <v>75.2</v>
      </c>
      <c r="G58" s="256">
        <f>'Vergütungssätze TP'!C12</f>
        <v>78.61</v>
      </c>
      <c r="H58" s="256"/>
    </row>
    <row r="59" spans="1:8" ht="16.2" thickBot="1" x14ac:dyDescent="0.35">
      <c r="A59" s="10" t="s">
        <v>6</v>
      </c>
      <c r="B59" s="256">
        <f>'Vergütungssätze TP'!C18</f>
        <v>0</v>
      </c>
      <c r="C59" s="256"/>
      <c r="D59" s="72">
        <f>'Vergütungssätze TP'!C18</f>
        <v>0</v>
      </c>
      <c r="E59" s="83">
        <f>'Vergütungssätze TP'!C18</f>
        <v>0</v>
      </c>
      <c r="F59" s="72">
        <f>'Vergütungssätze TP'!C18</f>
        <v>0</v>
      </c>
      <c r="G59" s="256">
        <f>'Vergütungssätze TP'!C18</f>
        <v>0</v>
      </c>
      <c r="H59" s="256"/>
    </row>
    <row r="60" spans="1:8" ht="16.2" thickBot="1" x14ac:dyDescent="0.35">
      <c r="A60" s="10" t="s">
        <v>46</v>
      </c>
      <c r="B60" s="256">
        <f>'Vergütungssätze TP'!C19</f>
        <v>3.86</v>
      </c>
      <c r="C60" s="256"/>
      <c r="D60" s="72">
        <f>'Vergütungssätze TP'!C19</f>
        <v>3.86</v>
      </c>
      <c r="E60" s="83">
        <f>'Vergütungssätze TP'!C19</f>
        <v>3.86</v>
      </c>
      <c r="F60" s="72">
        <f>'Vergütungssätze TP'!C19</f>
        <v>3.86</v>
      </c>
      <c r="G60" s="256">
        <f>'Vergütungssätze TP'!C19</f>
        <v>3.86</v>
      </c>
      <c r="H60" s="256"/>
    </row>
    <row r="61" spans="1:8" ht="16.2" thickBot="1" x14ac:dyDescent="0.35">
      <c r="A61" s="10" t="s">
        <v>2</v>
      </c>
      <c r="B61" s="256">
        <f>'Vergütungssätze TP'!C14</f>
        <v>10.130000000000001</v>
      </c>
      <c r="C61" s="256"/>
      <c r="D61" s="72">
        <f>'Vergütungssätze TP'!C14</f>
        <v>10.130000000000001</v>
      </c>
      <c r="E61" s="83">
        <f>'Vergütungssätze TP'!C14</f>
        <v>10.130000000000001</v>
      </c>
      <c r="F61" s="72">
        <f>'Vergütungssätze TP'!C14</f>
        <v>10.130000000000001</v>
      </c>
      <c r="G61" s="256">
        <f>'Vergütungssätze TP'!C14</f>
        <v>10.130000000000001</v>
      </c>
      <c r="H61" s="256"/>
    </row>
    <row r="62" spans="1:8" ht="16.2" thickBot="1" x14ac:dyDescent="0.35">
      <c r="A62" s="10" t="s">
        <v>3</v>
      </c>
      <c r="B62" s="256">
        <f>'Vergütungssätze TP'!C15</f>
        <v>10.130000000000001</v>
      </c>
      <c r="C62" s="256"/>
      <c r="D62" s="72">
        <f>'Vergütungssätze TP'!C15</f>
        <v>10.130000000000001</v>
      </c>
      <c r="E62" s="83">
        <f>'Vergütungssätze TP'!C15</f>
        <v>10.130000000000001</v>
      </c>
      <c r="F62" s="72">
        <f>'Vergütungssätze TP'!C15</f>
        <v>10.130000000000001</v>
      </c>
      <c r="G62" s="256">
        <f>'Vergütungssätze TP'!C15</f>
        <v>10.130000000000001</v>
      </c>
      <c r="H62" s="256"/>
    </row>
    <row r="63" spans="1:8" ht="16.2" thickBot="1" x14ac:dyDescent="0.35">
      <c r="A63" s="10" t="s">
        <v>1</v>
      </c>
      <c r="B63" s="256">
        <f>'Vergütungssätze TP'!C20</f>
        <v>10</v>
      </c>
      <c r="C63" s="256"/>
      <c r="D63" s="72">
        <f>'Vergütungssätze TP'!C20</f>
        <v>10</v>
      </c>
      <c r="E63" s="83">
        <f>'Vergütungssätze TP'!C20</f>
        <v>10</v>
      </c>
      <c r="F63" s="72">
        <f>'Vergütungssätze TP'!C20</f>
        <v>10</v>
      </c>
      <c r="G63" s="256">
        <f>'Vergütungssätze TP'!C20</f>
        <v>10</v>
      </c>
      <c r="H63" s="256"/>
    </row>
    <row r="64" spans="1:8" ht="6.9" customHeight="1" thickBot="1" x14ac:dyDescent="0.35">
      <c r="A64" s="10"/>
      <c r="B64" s="265"/>
      <c r="C64" s="265"/>
      <c r="D64" s="11"/>
      <c r="E64" s="87"/>
      <c r="F64" s="11"/>
      <c r="G64" s="266"/>
      <c r="H64" s="266"/>
    </row>
    <row r="65" spans="1:8" ht="17.399999999999999" customHeight="1" thickBot="1" x14ac:dyDescent="0.35">
      <c r="A65" s="10" t="s">
        <v>7</v>
      </c>
      <c r="B65" s="260">
        <f>SUM(B58:C63)</f>
        <v>99.1</v>
      </c>
      <c r="C65" s="260"/>
      <c r="D65" s="73">
        <f>SUM(D58:D63)</f>
        <v>102.51</v>
      </c>
      <c r="E65" s="84">
        <f>SUM(E58:E63)</f>
        <v>105.91</v>
      </c>
      <c r="F65" s="73">
        <f>SUM(F58:F63)</f>
        <v>109.32</v>
      </c>
      <c r="G65" s="260">
        <f>SUM(G58:H63)</f>
        <v>112.73</v>
      </c>
      <c r="H65" s="260"/>
    </row>
    <row r="66" spans="1:8" ht="23.25" customHeight="1" thickBot="1" x14ac:dyDescent="0.35">
      <c r="A66" s="43" t="s">
        <v>43</v>
      </c>
      <c r="B66" s="260"/>
      <c r="C66" s="260"/>
      <c r="D66" s="73">
        <f>ROUNDDOWN(+'Vergütungssätze TP'!I8/(D58+D59+D60),0)</f>
        <v>9</v>
      </c>
      <c r="E66" s="84">
        <f>ROUNDDOWN(+'Vergütungssätze TP'!I9/(E58+E59+E60),0)</f>
        <v>17</v>
      </c>
      <c r="F66" s="73">
        <f>ROUNDDOWN(+'Vergütungssätze TP'!I10/(F58+F59+F60),0)</f>
        <v>21</v>
      </c>
      <c r="G66" s="260">
        <f>ROUNDDOWN(+'Vergütungssätze TP'!I11/(G58:H58+G59:H59+G60),0)</f>
        <v>25</v>
      </c>
      <c r="H66" s="260"/>
    </row>
    <row r="67" spans="1:8" x14ac:dyDescent="0.3">
      <c r="A67" s="264" t="s">
        <v>96</v>
      </c>
      <c r="B67" s="264"/>
      <c r="C67" s="264"/>
      <c r="D67" s="264"/>
      <c r="E67" s="264"/>
      <c r="F67" s="264"/>
      <c r="G67" s="264"/>
      <c r="H67" s="264"/>
    </row>
    <row r="68" spans="1:8" x14ac:dyDescent="0.3">
      <c r="A68" s="252" t="s">
        <v>42</v>
      </c>
      <c r="B68" s="252"/>
      <c r="C68" s="252"/>
      <c r="D68" s="252"/>
      <c r="E68" s="252"/>
      <c r="F68" s="252"/>
      <c r="G68" s="252"/>
      <c r="H68" s="252"/>
    </row>
    <row r="69" spans="1:8" x14ac:dyDescent="0.3">
      <c r="A69" s="252"/>
      <c r="B69" s="252"/>
      <c r="C69" s="252"/>
      <c r="D69" s="252"/>
      <c r="E69" s="252"/>
      <c r="F69" s="252"/>
      <c r="G69" s="252"/>
      <c r="H69" s="252"/>
    </row>
    <row r="70" spans="1:8" ht="39" customHeight="1" x14ac:dyDescent="0.3">
      <c r="A70" s="252"/>
      <c r="B70" s="252"/>
      <c r="C70" s="252"/>
      <c r="D70" s="252"/>
      <c r="E70" s="252"/>
      <c r="F70" s="252"/>
      <c r="G70" s="252"/>
      <c r="H70" s="252"/>
    </row>
  </sheetData>
  <sheetProtection sheet="1" selectLockedCells="1"/>
  <mergeCells count="52">
    <mergeCell ref="B10:E11"/>
    <mergeCell ref="A27:G27"/>
    <mergeCell ref="G60:H60"/>
    <mergeCell ref="B17:C17"/>
    <mergeCell ref="G17:H17"/>
    <mergeCell ref="B16:C16"/>
    <mergeCell ref="G15:H15"/>
    <mergeCell ref="B15:C15"/>
    <mergeCell ref="B18:C18"/>
    <mergeCell ref="G18:H18"/>
    <mergeCell ref="B20:C20"/>
    <mergeCell ref="G22:H22"/>
    <mergeCell ref="A38:G38"/>
    <mergeCell ref="C30:F30"/>
    <mergeCell ref="G16:H16"/>
    <mergeCell ref="G20:H20"/>
    <mergeCell ref="B19:C19"/>
    <mergeCell ref="G19:H19"/>
    <mergeCell ref="B23:C23"/>
    <mergeCell ref="G23:H23"/>
    <mergeCell ref="G58:H58"/>
    <mergeCell ref="B59:C59"/>
    <mergeCell ref="G59:H59"/>
    <mergeCell ref="B21:C21"/>
    <mergeCell ref="G21:H21"/>
    <mergeCell ref="B22:C22"/>
    <mergeCell ref="B24:C24"/>
    <mergeCell ref="G24:H24"/>
    <mergeCell ref="A26:H26"/>
    <mergeCell ref="A67:H70"/>
    <mergeCell ref="B65:C65"/>
    <mergeCell ref="G65:H65"/>
    <mergeCell ref="B63:C63"/>
    <mergeCell ref="G63:H63"/>
    <mergeCell ref="B64:C64"/>
    <mergeCell ref="G64:H64"/>
    <mergeCell ref="G62:H62"/>
    <mergeCell ref="A49:H51"/>
    <mergeCell ref="A15:A16"/>
    <mergeCell ref="B66:C66"/>
    <mergeCell ref="G66:H66"/>
    <mergeCell ref="B61:C61"/>
    <mergeCell ref="A52:H53"/>
    <mergeCell ref="G61:H61"/>
    <mergeCell ref="B62:C62"/>
    <mergeCell ref="B60:C60"/>
    <mergeCell ref="A56:A57"/>
    <mergeCell ref="B56:C56"/>
    <mergeCell ref="G56:H56"/>
    <mergeCell ref="B57:C57"/>
    <mergeCell ref="G57:H57"/>
    <mergeCell ref="B58:C58"/>
  </mergeCells>
  <pageMargins left="0.70866141732283472" right="0.47244094488188981" top="0.15748031496062992" bottom="0.59055118110236227" header="0.31496062992125984" footer="0.31496062992125984"/>
  <pageSetup paperSize="9" scale="71" orientation="portrait" horizontalDpi="1200" verticalDpi="1200" r:id="rId1"/>
  <headerFooter scaleWithDoc="0">
    <oddHeader>&amp;L&amp;10
Preisliste&amp;R&amp;"Arial,Standard"&amp;9&amp;G</oddHeader>
    <oddFooter>&amp;L&amp;7ZD123 Rev. 9 Preisliste VS/KZP TP - 07.25&amp;R&amp;G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6AAC-2E1B-4BDD-8C77-63A4A8D6BD7A}">
  <sheetPr>
    <tabColor theme="4" tint="0.39997558519241921"/>
    <pageSetUpPr fitToPage="1"/>
  </sheetPr>
  <dimension ref="A8:P47"/>
  <sheetViews>
    <sheetView showGridLines="0" topLeftCell="A10" zoomScale="120" zoomScaleNormal="120" zoomScalePageLayoutView="110" workbookViewId="0">
      <selection activeCell="A44" sqref="A44:F47"/>
    </sheetView>
  </sheetViews>
  <sheetFormatPr baseColWidth="10" defaultColWidth="11.44140625" defaultRowHeight="14.4" x14ac:dyDescent="0.3"/>
  <cols>
    <col min="1" max="1" width="29.5546875" style="1" customWidth="1"/>
    <col min="2" max="2" width="12.33203125" style="1" bestFit="1" customWidth="1"/>
    <col min="3" max="3" width="12" style="1" bestFit="1" customWidth="1"/>
    <col min="4" max="4" width="13" style="1" bestFit="1" customWidth="1"/>
    <col min="5" max="5" width="13" style="1" customWidth="1"/>
    <col min="6" max="6" width="14.6640625" style="1" customWidth="1"/>
    <col min="7" max="7" width="14" style="1" customWidth="1"/>
    <col min="8" max="8" width="8.109375" style="1" hidden="1" customWidth="1"/>
    <col min="9" max="9" width="0.44140625" style="1" hidden="1" customWidth="1"/>
    <col min="10" max="16" width="11.44140625" style="1" hidden="1" customWidth="1"/>
    <col min="17" max="16384" width="11.44140625" style="1"/>
  </cols>
  <sheetData>
    <row r="8" spans="1:15" ht="14.1" customHeight="1" x14ac:dyDescent="0.3">
      <c r="A8" s="2"/>
      <c r="B8" s="268" t="str">
        <f>'Vergütungssätze TP'!B3</f>
        <v>Altenhilfilfezentrum Lippoldsberg</v>
      </c>
      <c r="C8" s="268"/>
      <c r="D8" s="268"/>
      <c r="E8" s="268"/>
    </row>
    <row r="9" spans="1:15" ht="14.1" customHeight="1" x14ac:dyDescent="0.3">
      <c r="B9" s="268"/>
      <c r="C9" s="268"/>
      <c r="D9" s="268"/>
      <c r="E9" s="268"/>
    </row>
    <row r="10" spans="1:15" ht="11.25" customHeight="1" x14ac:dyDescent="0.3">
      <c r="I10" s="44"/>
      <c r="J10" s="44"/>
      <c r="K10" s="44"/>
      <c r="L10" s="44"/>
      <c r="M10" s="44"/>
      <c r="N10" s="44"/>
      <c r="O10" s="44"/>
    </row>
    <row r="11" spans="1:15" ht="15.6" hidden="1" x14ac:dyDescent="0.3">
      <c r="A11" s="14"/>
      <c r="B11" s="74"/>
      <c r="C11" s="75"/>
      <c r="D11" s="89"/>
      <c r="E11" s="75"/>
      <c r="F11" s="89"/>
    </row>
    <row r="12" spans="1:15" ht="15.6" hidden="1" x14ac:dyDescent="0.3">
      <c r="A12" s="14"/>
      <c r="B12" s="74"/>
      <c r="C12" s="75"/>
      <c r="D12" s="89"/>
      <c r="E12" s="75"/>
      <c r="F12" s="89"/>
    </row>
    <row r="13" spans="1:15" ht="12" hidden="1" customHeight="1" x14ac:dyDescent="0.3">
      <c r="C13" s="133"/>
      <c r="D13" s="133"/>
      <c r="E13" s="133"/>
    </row>
    <row r="14" spans="1:15" ht="15.6" hidden="1" x14ac:dyDescent="0.3">
      <c r="A14" s="247"/>
      <c r="B14" s="247"/>
      <c r="C14" s="247"/>
      <c r="D14" s="247"/>
      <c r="E14" s="247"/>
      <c r="F14" s="247"/>
      <c r="G14" s="247"/>
      <c r="H14" s="8"/>
    </row>
    <row r="15" spans="1:15" ht="12" hidden="1" customHeight="1" x14ac:dyDescent="0.3"/>
    <row r="16" spans="1:15" ht="17.399999999999999" hidden="1" x14ac:dyDescent="0.35">
      <c r="A16" s="232"/>
      <c r="B16" s="5"/>
      <c r="C16" s="6"/>
      <c r="D16" s="6"/>
      <c r="E16" s="6"/>
      <c r="F16" s="233"/>
      <c r="G16" s="234"/>
      <c r="H16" s="71"/>
      <c r="I16" s="8" t="s">
        <v>15</v>
      </c>
    </row>
    <row r="17" spans="1:9" s="225" customFormat="1" ht="12" hidden="1" customHeight="1" x14ac:dyDescent="0.3">
      <c r="A17" s="227"/>
      <c r="B17" s="228"/>
      <c r="F17" s="229"/>
      <c r="G17" s="230"/>
      <c r="H17" s="230"/>
      <c r="I17" s="231"/>
    </row>
    <row r="18" spans="1:9" ht="32.25" hidden="1" customHeight="1" x14ac:dyDescent="0.3">
      <c r="A18" s="13"/>
      <c r="B18" s="203"/>
      <c r="C18" s="203"/>
      <c r="D18" s="203"/>
      <c r="E18" s="203"/>
      <c r="F18" s="203"/>
    </row>
    <row r="19" spans="1:9" ht="12.15" hidden="1" customHeight="1" x14ac:dyDescent="0.3">
      <c r="A19" s="14"/>
      <c r="B19" s="201"/>
      <c r="C19" s="201"/>
      <c r="D19" s="17"/>
      <c r="E19" s="135"/>
      <c r="F19" s="75"/>
    </row>
    <row r="20" spans="1:9" ht="12.15" hidden="1" customHeight="1" x14ac:dyDescent="0.3">
      <c r="A20" s="14"/>
      <c r="B20" s="202"/>
      <c r="C20" s="202"/>
      <c r="D20" s="16"/>
      <c r="E20" s="136"/>
      <c r="F20" s="76"/>
    </row>
    <row r="21" spans="1:9" ht="12.75" hidden="1" customHeight="1" x14ac:dyDescent="0.3">
      <c r="A21" s="14"/>
      <c r="B21" s="201"/>
      <c r="C21" s="201"/>
      <c r="D21" s="15"/>
      <c r="E21" s="135"/>
      <c r="F21" s="75"/>
    </row>
    <row r="22" spans="1:9" ht="13.65" hidden="1" customHeight="1" x14ac:dyDescent="0.3">
      <c r="A22" s="14"/>
      <c r="B22" s="202"/>
      <c r="C22" s="202"/>
      <c r="D22" s="16"/>
      <c r="E22" s="136"/>
      <c r="F22" s="76"/>
    </row>
    <row r="23" spans="1:9" ht="12.15" hidden="1" customHeight="1" x14ac:dyDescent="0.3">
      <c r="A23" s="14"/>
      <c r="B23" s="201"/>
      <c r="C23" s="201"/>
      <c r="D23" s="15"/>
      <c r="E23" s="135"/>
      <c r="F23" s="75"/>
    </row>
    <row r="24" spans="1:9" ht="5.25" hidden="1" customHeight="1" x14ac:dyDescent="0.3">
      <c r="A24" s="18"/>
      <c r="B24" s="18"/>
      <c r="C24" s="18"/>
      <c r="D24" s="18"/>
      <c r="E24" s="18"/>
      <c r="F24" s="18"/>
      <c r="G24" s="18"/>
      <c r="H24" s="18"/>
    </row>
    <row r="25" spans="1:9" ht="48.75" hidden="1" customHeight="1" x14ac:dyDescent="0.3">
      <c r="A25" s="257"/>
      <c r="B25" s="257"/>
      <c r="C25" s="257"/>
      <c r="D25" s="257"/>
      <c r="E25" s="257"/>
      <c r="F25" s="257"/>
      <c r="G25" s="257"/>
      <c r="H25" s="257"/>
    </row>
    <row r="26" spans="1:9" ht="48.75" hidden="1" customHeight="1" x14ac:dyDescent="0.3">
      <c r="A26" s="257"/>
      <c r="B26" s="257"/>
      <c r="C26" s="257"/>
      <c r="D26" s="257"/>
      <c r="E26" s="257"/>
      <c r="F26" s="257"/>
      <c r="G26" s="257"/>
      <c r="H26" s="257"/>
    </row>
    <row r="27" spans="1:9" ht="13.5" hidden="1" customHeight="1" x14ac:dyDescent="0.3">
      <c r="A27" s="257"/>
      <c r="B27" s="257"/>
      <c r="C27" s="257"/>
      <c r="D27" s="257"/>
      <c r="E27" s="257"/>
      <c r="F27" s="257"/>
      <c r="G27" s="257"/>
      <c r="H27" s="257"/>
    </row>
    <row r="28" spans="1:9" ht="18.75" hidden="1" customHeight="1" x14ac:dyDescent="0.3">
      <c r="A28" s="261" t="s">
        <v>91</v>
      </c>
      <c r="B28" s="261"/>
      <c r="C28" s="261"/>
      <c r="D28" s="261"/>
      <c r="E28" s="261"/>
      <c r="F28" s="261"/>
      <c r="G28" s="261"/>
      <c r="H28" s="261"/>
    </row>
    <row r="29" spans="1:9" ht="12.75" hidden="1" customHeight="1" x14ac:dyDescent="0.3">
      <c r="A29" s="261"/>
      <c r="B29" s="261"/>
      <c r="C29" s="261"/>
      <c r="D29" s="261"/>
      <c r="E29" s="261"/>
      <c r="F29" s="261"/>
      <c r="G29" s="261"/>
      <c r="H29" s="261"/>
    </row>
    <row r="30" spans="1:9" ht="17.399999999999999" hidden="1" x14ac:dyDescent="0.35">
      <c r="A30" s="232" t="s">
        <v>49</v>
      </c>
      <c r="B30" s="5"/>
      <c r="C30" s="6"/>
      <c r="D30" s="6"/>
      <c r="E30" s="6"/>
      <c r="F30" s="233" t="s">
        <v>35</v>
      </c>
      <c r="G30" s="234">
        <f>SUM('Vergütungssätze TP'!C6)</f>
        <v>45658</v>
      </c>
      <c r="H30" s="8" t="s">
        <v>41</v>
      </c>
    </row>
    <row r="31" spans="1:9" ht="9" hidden="1" customHeight="1" x14ac:dyDescent="0.3"/>
    <row r="32" spans="1:9" ht="15.6" hidden="1" x14ac:dyDescent="0.3">
      <c r="A32" s="258" t="s">
        <v>4</v>
      </c>
      <c r="B32" s="262" t="s">
        <v>5</v>
      </c>
      <c r="C32" s="262"/>
      <c r="D32" s="206" t="s">
        <v>5</v>
      </c>
      <c r="E32" s="206" t="s">
        <v>5</v>
      </c>
      <c r="F32" s="206" t="s">
        <v>5</v>
      </c>
      <c r="G32" s="262" t="s">
        <v>5</v>
      </c>
      <c r="H32" s="262"/>
    </row>
    <row r="33" spans="1:8" ht="16.2" thickBot="1" x14ac:dyDescent="0.35">
      <c r="A33" s="259"/>
      <c r="B33" s="239">
        <v>1</v>
      </c>
      <c r="C33" s="9">
        <v>2</v>
      </c>
      <c r="D33" s="205">
        <v>3</v>
      </c>
      <c r="E33" s="9">
        <v>4</v>
      </c>
      <c r="F33" s="205">
        <v>5</v>
      </c>
      <c r="G33" s="242"/>
      <c r="H33" s="217"/>
    </row>
    <row r="34" spans="1:8" ht="20.100000000000001" customHeight="1" thickBot="1" x14ac:dyDescent="0.35">
      <c r="A34" s="10" t="s">
        <v>18</v>
      </c>
      <c r="B34" s="238">
        <f>'Vergütungssätze TP'!C8</f>
        <v>64.98</v>
      </c>
      <c r="C34" s="72">
        <f>'Vergütungssätze TP'!C9</f>
        <v>68.39</v>
      </c>
      <c r="D34" s="204">
        <f>'Vergütungssätze TP'!C10</f>
        <v>71.790000000000006</v>
      </c>
      <c r="E34" s="72">
        <f>'Vergütungssätze TP'!C11</f>
        <v>75.2</v>
      </c>
      <c r="F34" s="204">
        <f>'Vergütungssätze TP'!C12</f>
        <v>78.61</v>
      </c>
      <c r="G34" s="243"/>
      <c r="H34" s="217"/>
    </row>
    <row r="35" spans="1:8" ht="20.100000000000001" customHeight="1" thickBot="1" x14ac:dyDescent="0.35">
      <c r="A35" s="10" t="s">
        <v>6</v>
      </c>
      <c r="B35" s="238">
        <f>'Vergütungssätze TP'!C18</f>
        <v>0</v>
      </c>
      <c r="C35" s="72">
        <f>'Vergütungssätze TP'!C18</f>
        <v>0</v>
      </c>
      <c r="D35" s="204">
        <f>'Vergütungssätze TP'!C18</f>
        <v>0</v>
      </c>
      <c r="E35" s="72">
        <f>'Vergütungssätze TP'!C18</f>
        <v>0</v>
      </c>
      <c r="F35" s="204">
        <f>'Vergütungssätze TP'!C18</f>
        <v>0</v>
      </c>
      <c r="G35" s="243"/>
      <c r="H35" s="217"/>
    </row>
    <row r="36" spans="1:8" ht="20.100000000000001" customHeight="1" thickBot="1" x14ac:dyDescent="0.35">
      <c r="A36" s="10" t="s">
        <v>46</v>
      </c>
      <c r="B36" s="238">
        <f>'Vergütungssätze TP'!C19</f>
        <v>3.86</v>
      </c>
      <c r="C36" s="72">
        <f>'Vergütungssätze TP'!C19</f>
        <v>3.86</v>
      </c>
      <c r="D36" s="204">
        <f>'Vergütungssätze TP'!C19</f>
        <v>3.86</v>
      </c>
      <c r="E36" s="72">
        <f>'Vergütungssätze TP'!C19</f>
        <v>3.86</v>
      </c>
      <c r="F36" s="204">
        <f>'Vergütungssätze TP'!C19</f>
        <v>3.86</v>
      </c>
      <c r="G36" s="243"/>
      <c r="H36" s="217"/>
    </row>
    <row r="37" spans="1:8" ht="20.100000000000001" customHeight="1" thickBot="1" x14ac:dyDescent="0.35">
      <c r="A37" s="10" t="s">
        <v>2</v>
      </c>
      <c r="B37" s="238">
        <f>'Vergütungssätze TP'!C14</f>
        <v>10.130000000000001</v>
      </c>
      <c r="C37" s="72">
        <f>'Vergütungssätze TP'!C14</f>
        <v>10.130000000000001</v>
      </c>
      <c r="D37" s="204">
        <f>'Vergütungssätze TP'!C14</f>
        <v>10.130000000000001</v>
      </c>
      <c r="E37" s="72">
        <f>'Vergütungssätze TP'!C14</f>
        <v>10.130000000000001</v>
      </c>
      <c r="F37" s="204">
        <f>'Vergütungssätze TP'!C14</f>
        <v>10.130000000000001</v>
      </c>
      <c r="G37" s="243"/>
      <c r="H37" s="217"/>
    </row>
    <row r="38" spans="1:8" ht="20.100000000000001" customHeight="1" thickBot="1" x14ac:dyDescent="0.35">
      <c r="A38" s="10" t="s">
        <v>3</v>
      </c>
      <c r="B38" s="238">
        <f>'Vergütungssätze TP'!C15</f>
        <v>10.130000000000001</v>
      </c>
      <c r="C38" s="72">
        <f>'Vergütungssätze TP'!C15</f>
        <v>10.130000000000001</v>
      </c>
      <c r="D38" s="204">
        <f>'Vergütungssätze TP'!C15</f>
        <v>10.130000000000001</v>
      </c>
      <c r="E38" s="72">
        <f>'Vergütungssätze TP'!C15</f>
        <v>10.130000000000001</v>
      </c>
      <c r="F38" s="204">
        <f>'Vergütungssätze TP'!C15</f>
        <v>10.130000000000001</v>
      </c>
      <c r="G38" s="243"/>
      <c r="H38" s="217"/>
    </row>
    <row r="39" spans="1:8" ht="20.100000000000001" customHeight="1" thickBot="1" x14ac:dyDescent="0.35">
      <c r="A39" s="10" t="s">
        <v>1</v>
      </c>
      <c r="B39" s="238">
        <f>'Vergütungssätze TP'!C20</f>
        <v>10</v>
      </c>
      <c r="C39" s="72">
        <f>'Vergütungssätze TP'!C20</f>
        <v>10</v>
      </c>
      <c r="D39" s="204">
        <f>'Vergütungssätze TP'!C20</f>
        <v>10</v>
      </c>
      <c r="E39" s="72">
        <f>'Vergütungssätze TP'!C20</f>
        <v>10</v>
      </c>
      <c r="F39" s="204">
        <f>'Vergütungssätze TP'!C20</f>
        <v>10</v>
      </c>
      <c r="G39" s="243"/>
      <c r="H39" s="217"/>
    </row>
    <row r="40" spans="1:8" ht="20.100000000000001" customHeight="1" thickBot="1" x14ac:dyDescent="0.35">
      <c r="A40" s="10"/>
      <c r="B40" s="265"/>
      <c r="C40" s="265"/>
      <c r="D40" s="11"/>
      <c r="E40" s="207"/>
      <c r="F40" s="11"/>
      <c r="G40" s="272"/>
      <c r="H40" s="272"/>
    </row>
    <row r="41" spans="1:8" ht="20.100000000000001" customHeight="1" thickBot="1" x14ac:dyDescent="0.35">
      <c r="A41" s="10" t="s">
        <v>7</v>
      </c>
      <c r="B41" s="240">
        <f>SUM(B34:B39)</f>
        <v>99.1</v>
      </c>
      <c r="C41" s="73">
        <f>SUM(C34:C39)</f>
        <v>102.51</v>
      </c>
      <c r="D41" s="208">
        <f>SUM(D34:D39)</f>
        <v>105.91</v>
      </c>
      <c r="E41" s="73">
        <f>SUM(E34:E39)</f>
        <v>109.32</v>
      </c>
      <c r="F41" s="208">
        <f>SUM(F34:G39)</f>
        <v>112.73</v>
      </c>
      <c r="G41" s="237"/>
      <c r="H41" s="217"/>
    </row>
    <row r="42" spans="1:8" ht="24.9" customHeight="1" thickBot="1" x14ac:dyDescent="0.35">
      <c r="A42" s="10" t="s">
        <v>43</v>
      </c>
      <c r="B42" s="208"/>
      <c r="C42" s="73">
        <f>ROUNDDOWN(+'Vergütungssätze TP'!I8/(C34+C35+C36),0)</f>
        <v>9</v>
      </c>
      <c r="D42" s="208">
        <f>ROUNDDOWN(+'Vergütungssätze TP'!I9/(D34+D35+D36),0)</f>
        <v>17</v>
      </c>
      <c r="E42" s="73">
        <f>ROUNDDOWN(+'Vergütungssätze TP'!I10/(E34+E35+E36),0)</f>
        <v>21</v>
      </c>
      <c r="F42" s="208">
        <f>ROUNDDOWN(+'Vergütungssätze TP'!I11/(F34:G34+F35:G35+F36),0)</f>
        <v>25</v>
      </c>
      <c r="G42" s="237"/>
      <c r="H42" s="217"/>
    </row>
    <row r="43" spans="1:8" ht="23.25" customHeight="1" thickBot="1" x14ac:dyDescent="0.35">
      <c r="A43" s="235"/>
      <c r="B43" s="236"/>
      <c r="C43" s="236"/>
      <c r="D43" s="237"/>
      <c r="E43" s="236"/>
      <c r="F43" s="237"/>
      <c r="G43" s="237"/>
      <c r="H43" s="241"/>
    </row>
    <row r="44" spans="1:8" ht="15" customHeight="1" x14ac:dyDescent="0.3">
      <c r="A44" s="270" t="s">
        <v>97</v>
      </c>
      <c r="B44" s="270"/>
      <c r="C44" s="270"/>
      <c r="D44" s="270"/>
      <c r="E44" s="270"/>
      <c r="F44" s="270"/>
      <c r="G44" s="245"/>
      <c r="H44" s="244"/>
    </row>
    <row r="45" spans="1:8" ht="15" customHeight="1" x14ac:dyDescent="0.3">
      <c r="A45" s="271"/>
      <c r="B45" s="271"/>
      <c r="C45" s="271"/>
      <c r="D45" s="271"/>
      <c r="E45" s="271"/>
      <c r="F45" s="271"/>
      <c r="G45" s="245"/>
      <c r="H45" s="245"/>
    </row>
    <row r="46" spans="1:8" ht="25.5" customHeight="1" x14ac:dyDescent="0.3">
      <c r="A46" s="271"/>
      <c r="B46" s="271"/>
      <c r="C46" s="271"/>
      <c r="D46" s="271"/>
      <c r="E46" s="271"/>
      <c r="F46" s="271"/>
      <c r="G46" s="245"/>
      <c r="H46" s="245"/>
    </row>
    <row r="47" spans="1:8" ht="93.75" customHeight="1" x14ac:dyDescent="0.3">
      <c r="A47" s="271"/>
      <c r="B47" s="271"/>
      <c r="C47" s="271"/>
      <c r="D47" s="271"/>
      <c r="E47" s="271"/>
      <c r="F47" s="271"/>
      <c r="G47" s="245"/>
      <c r="H47" s="245"/>
    </row>
  </sheetData>
  <sheetProtection sheet="1" selectLockedCells="1"/>
  <mergeCells count="10">
    <mergeCell ref="B8:E9"/>
    <mergeCell ref="A44:F47"/>
    <mergeCell ref="B40:C40"/>
    <mergeCell ref="G40:H40"/>
    <mergeCell ref="A14:G14"/>
    <mergeCell ref="A25:H27"/>
    <mergeCell ref="A28:H29"/>
    <mergeCell ref="A32:A33"/>
    <mergeCell ref="B32:C32"/>
    <mergeCell ref="G32:H32"/>
  </mergeCells>
  <pageMargins left="0.70866141732283472" right="0.47244094488188981" top="0.15748031496062992" bottom="0.59055118110236227" header="0.31496062992125984" footer="0.31496062992125984"/>
  <pageSetup paperSize="9" scale="84" orientation="portrait" horizontalDpi="1200" verticalDpi="1200" r:id="rId1"/>
  <headerFooter scaleWithDoc="0">
    <oddHeader>&amp;L&amp;10
Preisliste&amp;R&amp;"Arial,Standard"&amp;9&amp;G</oddHeader>
    <oddFooter>&amp;L&amp;7ZD123 Rev. 9 Preisliste VS/KZP TP - 07.25&amp;R&amp;G</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6"/>
  <sheetViews>
    <sheetView workbookViewId="0">
      <selection activeCell="B3" sqref="B3"/>
    </sheetView>
  </sheetViews>
  <sheetFormatPr baseColWidth="10" defaultRowHeight="14.4" x14ac:dyDescent="0.3"/>
  <cols>
    <col min="1" max="1" width="6.44140625" customWidth="1"/>
    <col min="2" max="2" width="34.44140625" customWidth="1"/>
    <col min="7" max="7" width="13.88671875" customWidth="1"/>
    <col min="9" max="9" width="17.44140625" customWidth="1"/>
    <col min="10" max="10" width="17" style="1" customWidth="1"/>
  </cols>
  <sheetData>
    <row r="1" spans="2:10" ht="15" thickBot="1" x14ac:dyDescent="0.35"/>
    <row r="2" spans="2:10" ht="18" x14ac:dyDescent="0.35">
      <c r="B2" s="277" t="s">
        <v>32</v>
      </c>
      <c r="C2" s="278"/>
      <c r="D2" s="25"/>
      <c r="E2" s="25"/>
    </row>
    <row r="3" spans="2:10" ht="30.75" customHeight="1" thickBot="1" x14ac:dyDescent="0.4">
      <c r="B3" s="80" t="s">
        <v>98</v>
      </c>
      <c r="C3" s="161"/>
      <c r="D3" s="26"/>
      <c r="E3" s="165" t="s">
        <v>76</v>
      </c>
    </row>
    <row r="4" spans="2:10" x14ac:dyDescent="0.3">
      <c r="B4" s="279"/>
      <c r="C4" s="279"/>
    </row>
    <row r="5" spans="2:10" ht="15" thickBot="1" x14ac:dyDescent="0.35">
      <c r="B5" s="280" t="s">
        <v>44</v>
      </c>
      <c r="C5" s="280"/>
      <c r="J5" s="1" t="s">
        <v>86</v>
      </c>
    </row>
    <row r="6" spans="2:10" ht="15" thickBot="1" x14ac:dyDescent="0.35">
      <c r="B6" s="24" t="s">
        <v>34</v>
      </c>
      <c r="C6" s="64">
        <v>45839</v>
      </c>
      <c r="I6" s="157" t="s">
        <v>74</v>
      </c>
      <c r="J6" s="158"/>
    </row>
    <row r="7" spans="2:10" x14ac:dyDescent="0.3">
      <c r="B7" s="275" t="s">
        <v>24</v>
      </c>
      <c r="C7" s="276"/>
      <c r="I7" s="19" t="s">
        <v>25</v>
      </c>
      <c r="J7" s="159">
        <v>131</v>
      </c>
    </row>
    <row r="8" spans="2:10" x14ac:dyDescent="0.3">
      <c r="B8" s="19" t="s">
        <v>25</v>
      </c>
      <c r="C8" s="58">
        <v>59.02</v>
      </c>
      <c r="I8" s="19" t="s">
        <v>26</v>
      </c>
      <c r="J8" s="159">
        <v>805</v>
      </c>
    </row>
    <row r="9" spans="2:10" x14ac:dyDescent="0.3">
      <c r="B9" s="19" t="s">
        <v>26</v>
      </c>
      <c r="C9" s="58">
        <v>79.02</v>
      </c>
      <c r="I9" s="19" t="s">
        <v>27</v>
      </c>
      <c r="J9" s="159">
        <v>1319</v>
      </c>
    </row>
    <row r="10" spans="2:10" x14ac:dyDescent="0.3">
      <c r="B10" s="19" t="s">
        <v>27</v>
      </c>
      <c r="C10" s="58">
        <v>95.92</v>
      </c>
      <c r="I10" s="19" t="s">
        <v>28</v>
      </c>
      <c r="J10" s="159">
        <v>1855</v>
      </c>
    </row>
    <row r="11" spans="2:10" x14ac:dyDescent="0.3">
      <c r="B11" s="19" t="s">
        <v>28</v>
      </c>
      <c r="C11" s="58">
        <v>113.54</v>
      </c>
      <c r="I11" s="19" t="s">
        <v>29</v>
      </c>
      <c r="J11" s="159">
        <v>2096</v>
      </c>
    </row>
    <row r="12" spans="2:10" ht="15" thickBot="1" x14ac:dyDescent="0.35">
      <c r="B12" s="20" t="s">
        <v>29</v>
      </c>
      <c r="C12" s="59">
        <v>121.46</v>
      </c>
      <c r="I12" s="134" t="s">
        <v>72</v>
      </c>
    </row>
    <row r="13" spans="2:10" ht="15" thickBot="1" x14ac:dyDescent="0.35">
      <c r="I13" s="134" t="s">
        <v>73</v>
      </c>
    </row>
    <row r="14" spans="2:10" x14ac:dyDescent="0.3">
      <c r="B14" s="21" t="s">
        <v>2</v>
      </c>
      <c r="C14" s="60">
        <v>18.95</v>
      </c>
    </row>
    <row r="15" spans="2:10" x14ac:dyDescent="0.3">
      <c r="B15" s="19" t="s">
        <v>3</v>
      </c>
      <c r="C15" s="58">
        <v>12.63</v>
      </c>
    </row>
    <row r="16" spans="2:10" ht="15" thickBot="1" x14ac:dyDescent="0.35">
      <c r="B16" s="20" t="s">
        <v>33</v>
      </c>
      <c r="C16" s="31">
        <f>SUM(C14:C15)</f>
        <v>31.58</v>
      </c>
    </row>
    <row r="17" spans="1:9" ht="15" thickBot="1" x14ac:dyDescent="0.35"/>
    <row r="18" spans="1:9" x14ac:dyDescent="0.3">
      <c r="B18" s="56" t="s">
        <v>6</v>
      </c>
      <c r="C18" s="61"/>
    </row>
    <row r="19" spans="1:9" x14ac:dyDescent="0.3">
      <c r="B19" s="19" t="s">
        <v>46</v>
      </c>
      <c r="C19" s="58">
        <v>3.86</v>
      </c>
    </row>
    <row r="20" spans="1:9" x14ac:dyDescent="0.3">
      <c r="B20" s="19" t="s">
        <v>78</v>
      </c>
      <c r="C20" s="159"/>
    </row>
    <row r="21" spans="1:9" ht="15" thickBot="1" x14ac:dyDescent="0.35">
      <c r="B21" s="57" t="s">
        <v>30</v>
      </c>
      <c r="C21" s="62">
        <v>20</v>
      </c>
    </row>
    <row r="22" spans="1:9" ht="15" thickBot="1" x14ac:dyDescent="0.35"/>
    <row r="23" spans="1:9" x14ac:dyDescent="0.3">
      <c r="B23" s="21"/>
      <c r="C23" s="29" t="s">
        <v>36</v>
      </c>
      <c r="D23" s="30" t="s">
        <v>37</v>
      </c>
      <c r="E23" s="162"/>
    </row>
    <row r="24" spans="1:9" ht="29.4" thickBot="1" x14ac:dyDescent="0.35">
      <c r="B24" s="27" t="s">
        <v>31</v>
      </c>
      <c r="C24" s="63">
        <v>49.61</v>
      </c>
      <c r="D24" s="28">
        <f>SUM(C24*30.42)</f>
        <v>1509.14</v>
      </c>
      <c r="E24" s="163"/>
      <c r="H24" s="139"/>
    </row>
    <row r="27" spans="1:9" ht="18" x14ac:dyDescent="0.35">
      <c r="A27" s="141" t="s">
        <v>50</v>
      </c>
      <c r="B27" s="142"/>
      <c r="C27" s="142"/>
      <c r="D27" s="142"/>
      <c r="E27" s="142"/>
      <c r="F27" s="142"/>
      <c r="G27" s="142"/>
      <c r="H27" s="142"/>
      <c r="I27" s="143"/>
    </row>
    <row r="28" spans="1:9" x14ac:dyDescent="0.3">
      <c r="A28" s="144" t="s">
        <v>75</v>
      </c>
      <c r="B28" s="90"/>
      <c r="C28" s="90"/>
      <c r="D28" s="90"/>
      <c r="E28" s="90"/>
      <c r="F28" s="90"/>
      <c r="G28" s="44"/>
      <c r="H28" s="132">
        <v>45658</v>
      </c>
      <c r="I28" s="145"/>
    </row>
    <row r="29" spans="1:9" x14ac:dyDescent="0.3">
      <c r="A29" s="146"/>
      <c r="B29" s="18"/>
      <c r="C29" s="18"/>
      <c r="D29" s="18"/>
      <c r="E29" s="18"/>
      <c r="F29" s="18"/>
      <c r="G29" s="18"/>
      <c r="H29" s="18"/>
      <c r="I29" s="147"/>
    </row>
    <row r="30" spans="1:9" x14ac:dyDescent="0.3">
      <c r="A30" s="148"/>
      <c r="B30" s="44"/>
      <c r="C30" s="44"/>
      <c r="D30" s="44"/>
      <c r="E30" s="44"/>
      <c r="F30" s="44"/>
      <c r="G30" s="44"/>
      <c r="H30" s="44"/>
      <c r="I30" s="145"/>
    </row>
    <row r="31" spans="1:9" x14ac:dyDescent="0.3">
      <c r="A31" s="91" t="s">
        <v>51</v>
      </c>
      <c r="B31" s="92" t="s">
        <v>52</v>
      </c>
      <c r="C31" s="273" t="s">
        <v>53</v>
      </c>
      <c r="D31" s="274"/>
      <c r="E31" s="137" t="s">
        <v>77</v>
      </c>
      <c r="F31" s="92" t="s">
        <v>33</v>
      </c>
      <c r="G31" s="93">
        <v>30.42</v>
      </c>
      <c r="H31" s="92" t="s">
        <v>10</v>
      </c>
      <c r="I31" s="92" t="s">
        <v>54</v>
      </c>
    </row>
    <row r="32" spans="1:9" x14ac:dyDescent="0.3">
      <c r="A32" s="94"/>
      <c r="B32" s="95" t="s">
        <v>55</v>
      </c>
      <c r="C32" s="95" t="s">
        <v>56</v>
      </c>
      <c r="D32" s="95" t="s">
        <v>57</v>
      </c>
      <c r="E32" s="95"/>
      <c r="F32" s="95" t="s">
        <v>55</v>
      </c>
      <c r="G32" s="95" t="s">
        <v>58</v>
      </c>
      <c r="H32" s="128">
        <f>H28-1</f>
        <v>45657</v>
      </c>
      <c r="I32" s="128">
        <f>H28-1</f>
        <v>45657</v>
      </c>
    </row>
    <row r="33" spans="1:11" x14ac:dyDescent="0.3">
      <c r="A33" s="96">
        <v>1</v>
      </c>
      <c r="B33" s="127">
        <f>C8</f>
        <v>59.02</v>
      </c>
      <c r="C33" s="127">
        <f>$C$18</f>
        <v>0</v>
      </c>
      <c r="D33" s="127">
        <f>$C$19</f>
        <v>3.86</v>
      </c>
      <c r="E33" s="127">
        <v>0</v>
      </c>
      <c r="F33" s="127">
        <f>SUM(B33:E33)</f>
        <v>62.88</v>
      </c>
      <c r="G33" s="129">
        <f>F33*$G$31</f>
        <v>1912.81</v>
      </c>
      <c r="H33" s="130">
        <f>J7</f>
        <v>131</v>
      </c>
      <c r="I33" s="131">
        <f>G33-H33</f>
        <v>1781.81</v>
      </c>
    </row>
    <row r="34" spans="1:11" x14ac:dyDescent="0.3">
      <c r="A34" s="100">
        <v>2</v>
      </c>
      <c r="B34" s="97">
        <f>C9</f>
        <v>79.02</v>
      </c>
      <c r="C34" s="97">
        <f t="shared" ref="C34:C37" si="0">$C$18</f>
        <v>0</v>
      </c>
      <c r="D34" s="97">
        <f t="shared" ref="D34:D37" si="1">$C$19</f>
        <v>3.86</v>
      </c>
      <c r="E34" s="97">
        <v>0</v>
      </c>
      <c r="F34" s="97">
        <f t="shared" ref="F34:F37" si="2">SUM(B34:E34)</f>
        <v>82.88</v>
      </c>
      <c r="G34" s="98">
        <f t="shared" ref="G34:G37" si="3">F34*$G$31</f>
        <v>2521.21</v>
      </c>
      <c r="H34" s="99">
        <f>J8</f>
        <v>805</v>
      </c>
      <c r="I34" s="101">
        <f t="shared" ref="I34:I37" si="4">G34-H34</f>
        <v>1716.21</v>
      </c>
      <c r="J34" s="160"/>
      <c r="K34" s="140"/>
    </row>
    <row r="35" spans="1:11" x14ac:dyDescent="0.3">
      <c r="A35" s="100">
        <v>3</v>
      </c>
      <c r="B35" s="97">
        <f>C10</f>
        <v>95.92</v>
      </c>
      <c r="C35" s="97">
        <f t="shared" si="0"/>
        <v>0</v>
      </c>
      <c r="D35" s="97">
        <f t="shared" si="1"/>
        <v>3.86</v>
      </c>
      <c r="E35" s="97">
        <v>0</v>
      </c>
      <c r="F35" s="97">
        <f t="shared" si="2"/>
        <v>99.78</v>
      </c>
      <c r="G35" s="98">
        <f t="shared" si="3"/>
        <v>3035.31</v>
      </c>
      <c r="H35" s="99">
        <f>J9</f>
        <v>1319</v>
      </c>
      <c r="I35" s="101">
        <f t="shared" si="4"/>
        <v>1716.31</v>
      </c>
      <c r="K35" s="140"/>
    </row>
    <row r="36" spans="1:11" x14ac:dyDescent="0.3">
      <c r="A36" s="100">
        <v>4</v>
      </c>
      <c r="B36" s="97">
        <f>C11</f>
        <v>113.54</v>
      </c>
      <c r="C36" s="97">
        <f t="shared" si="0"/>
        <v>0</v>
      </c>
      <c r="D36" s="97">
        <f t="shared" si="1"/>
        <v>3.86</v>
      </c>
      <c r="E36" s="97">
        <v>0</v>
      </c>
      <c r="F36" s="97">
        <f t="shared" si="2"/>
        <v>117.4</v>
      </c>
      <c r="G36" s="98">
        <f t="shared" si="3"/>
        <v>3571.31</v>
      </c>
      <c r="H36" s="99">
        <f>J10</f>
        <v>1855</v>
      </c>
      <c r="I36" s="101">
        <f t="shared" si="4"/>
        <v>1716.31</v>
      </c>
      <c r="K36" s="140"/>
    </row>
    <row r="37" spans="1:11" x14ac:dyDescent="0.3">
      <c r="A37" s="102">
        <v>5</v>
      </c>
      <c r="B37" s="103">
        <f>C12</f>
        <v>121.46</v>
      </c>
      <c r="C37" s="103">
        <f t="shared" si="0"/>
        <v>0</v>
      </c>
      <c r="D37" s="103">
        <f t="shared" si="1"/>
        <v>3.86</v>
      </c>
      <c r="E37" s="103">
        <v>0</v>
      </c>
      <c r="F37" s="103">
        <f t="shared" si="2"/>
        <v>125.32</v>
      </c>
      <c r="G37" s="104">
        <f t="shared" si="3"/>
        <v>3812.23</v>
      </c>
      <c r="H37" s="105">
        <f>J11</f>
        <v>2096</v>
      </c>
      <c r="I37" s="106">
        <f t="shared" si="4"/>
        <v>1716.23</v>
      </c>
      <c r="K37" s="140"/>
    </row>
    <row r="38" spans="1:11" x14ac:dyDescent="0.3">
      <c r="A38" s="149"/>
      <c r="B38" s="18"/>
      <c r="C38" s="18"/>
      <c r="D38" s="18"/>
      <c r="E38" s="18"/>
      <c r="F38" s="18"/>
      <c r="G38" s="18"/>
      <c r="H38" s="18"/>
      <c r="I38" s="147"/>
    </row>
    <row r="39" spans="1:11" x14ac:dyDescent="0.3">
      <c r="A39" s="150"/>
      <c r="B39" s="66"/>
      <c r="C39" s="66"/>
      <c r="D39" s="66"/>
      <c r="E39" s="66"/>
      <c r="F39" s="66"/>
      <c r="G39" s="66"/>
      <c r="H39" s="66"/>
      <c r="I39" s="151"/>
    </row>
    <row r="40" spans="1:11" x14ac:dyDescent="0.3">
      <c r="A40" s="150"/>
      <c r="B40" s="107"/>
      <c r="C40" s="108" t="s">
        <v>59</v>
      </c>
      <c r="D40" s="109">
        <f>$H$28</f>
        <v>45658</v>
      </c>
      <c r="E40" s="164"/>
      <c r="F40" s="66"/>
      <c r="G40" s="66"/>
      <c r="H40" s="66"/>
      <c r="I40" s="151"/>
    </row>
    <row r="41" spans="1:11" x14ac:dyDescent="0.3">
      <c r="A41" s="111" t="s">
        <v>51</v>
      </c>
      <c r="B41" s="112" t="s">
        <v>60</v>
      </c>
      <c r="C41" s="112" t="s">
        <v>61</v>
      </c>
      <c r="D41" s="112" t="s">
        <v>62</v>
      </c>
      <c r="E41" s="112" t="s">
        <v>63</v>
      </c>
      <c r="G41" s="66"/>
      <c r="H41" s="66"/>
      <c r="I41" s="151"/>
    </row>
    <row r="42" spans="1:11" x14ac:dyDescent="0.3">
      <c r="A42" s="113"/>
      <c r="B42" s="114">
        <v>0.15</v>
      </c>
      <c r="C42" s="114">
        <v>0.3</v>
      </c>
      <c r="D42" s="114">
        <v>0.5</v>
      </c>
      <c r="E42" s="114">
        <v>0.75</v>
      </c>
      <c r="G42" s="152"/>
      <c r="H42" s="152"/>
      <c r="I42" s="153"/>
    </row>
    <row r="43" spans="1:11" x14ac:dyDescent="0.3">
      <c r="A43" s="115">
        <v>1</v>
      </c>
      <c r="B43" s="116">
        <v>0</v>
      </c>
      <c r="C43" s="117">
        <v>0</v>
      </c>
      <c r="D43" s="117">
        <v>0</v>
      </c>
      <c r="E43" s="118">
        <v>0</v>
      </c>
      <c r="G43" s="152"/>
      <c r="H43" s="152"/>
      <c r="I43" s="153"/>
    </row>
    <row r="44" spans="1:11" x14ac:dyDescent="0.3">
      <c r="A44" s="119">
        <v>2</v>
      </c>
      <c r="B44" s="120">
        <f>I34*$B$42</f>
        <v>257.43</v>
      </c>
      <c r="C44" s="121">
        <f>I34*$C$42</f>
        <v>514.86</v>
      </c>
      <c r="D44" s="121">
        <f>I34*$D$42</f>
        <v>858.11</v>
      </c>
      <c r="E44" s="122">
        <f>I34*$E$42</f>
        <v>1287.1600000000001</v>
      </c>
      <c r="G44" s="152"/>
      <c r="H44" s="152"/>
      <c r="I44" s="153"/>
    </row>
    <row r="45" spans="1:11" x14ac:dyDescent="0.3">
      <c r="A45" s="119">
        <v>3</v>
      </c>
      <c r="B45" s="120">
        <f t="shared" ref="B45:B47" si="5">I35*$B$42</f>
        <v>257.45</v>
      </c>
      <c r="C45" s="121">
        <f t="shared" ref="C45:C47" si="6">I35*$C$42</f>
        <v>514.89</v>
      </c>
      <c r="D45" s="121">
        <f t="shared" ref="D45:D47" si="7">I35*$D$42</f>
        <v>858.16</v>
      </c>
      <c r="E45" s="122">
        <f>I35*$E$42</f>
        <v>1287.23</v>
      </c>
      <c r="G45" s="66"/>
      <c r="H45" s="66"/>
      <c r="I45" s="151"/>
    </row>
    <row r="46" spans="1:11" x14ac:dyDescent="0.3">
      <c r="A46" s="119">
        <v>4</v>
      </c>
      <c r="B46" s="120">
        <f t="shared" si="5"/>
        <v>257.45</v>
      </c>
      <c r="C46" s="121">
        <f t="shared" si="6"/>
        <v>514.89</v>
      </c>
      <c r="D46" s="121">
        <f t="shared" si="7"/>
        <v>858.16</v>
      </c>
      <c r="E46" s="122">
        <f>I36*$E$42</f>
        <v>1287.23</v>
      </c>
      <c r="G46" s="66"/>
      <c r="H46" s="66"/>
      <c r="I46" s="151"/>
    </row>
    <row r="47" spans="1:11" x14ac:dyDescent="0.3">
      <c r="A47" s="123">
        <v>5</v>
      </c>
      <c r="B47" s="124">
        <f t="shared" si="5"/>
        <v>257.43</v>
      </c>
      <c r="C47" s="125">
        <f t="shared" si="6"/>
        <v>514.87</v>
      </c>
      <c r="D47" s="125">
        <f t="shared" si="7"/>
        <v>858.12</v>
      </c>
      <c r="E47" s="126">
        <f>I37*$E$42</f>
        <v>1287.17</v>
      </c>
      <c r="G47" s="66"/>
      <c r="H47" s="66"/>
      <c r="I47" s="151"/>
    </row>
    <row r="48" spans="1:11" x14ac:dyDescent="0.3">
      <c r="A48" s="150"/>
      <c r="B48" s="66"/>
      <c r="C48" s="66"/>
      <c r="D48" s="66"/>
      <c r="E48" s="66"/>
      <c r="G48" s="66"/>
      <c r="H48" s="66"/>
      <c r="I48" s="151"/>
    </row>
    <row r="49" spans="1:9" x14ac:dyDescent="0.3">
      <c r="A49" s="150"/>
      <c r="B49" s="107"/>
      <c r="C49" s="108" t="s">
        <v>64</v>
      </c>
      <c r="D49" s="109">
        <f>$H$28</f>
        <v>45658</v>
      </c>
      <c r="E49" s="110"/>
      <c r="G49" s="66"/>
      <c r="H49" s="66"/>
      <c r="I49" s="151"/>
    </row>
    <row r="50" spans="1:9" x14ac:dyDescent="0.3">
      <c r="A50" s="111" t="s">
        <v>51</v>
      </c>
      <c r="B50" s="112" t="s">
        <v>60</v>
      </c>
      <c r="C50" s="112" t="s">
        <v>61</v>
      </c>
      <c r="D50" s="112" t="s">
        <v>62</v>
      </c>
      <c r="E50" s="112" t="s">
        <v>63</v>
      </c>
      <c r="G50" s="66"/>
      <c r="H50" s="66"/>
      <c r="I50" s="151"/>
    </row>
    <row r="51" spans="1:9" x14ac:dyDescent="0.3">
      <c r="A51" s="113"/>
      <c r="B51" s="114">
        <v>0.15</v>
      </c>
      <c r="C51" s="114">
        <v>0.3</v>
      </c>
      <c r="D51" s="114">
        <v>0.5</v>
      </c>
      <c r="E51" s="114">
        <v>0.75</v>
      </c>
      <c r="G51" s="66"/>
      <c r="H51" s="66"/>
      <c r="I51" s="151"/>
    </row>
    <row r="52" spans="1:9" x14ac:dyDescent="0.3">
      <c r="A52" s="115">
        <v>1</v>
      </c>
      <c r="B52" s="120">
        <f>H33+B43</f>
        <v>131</v>
      </c>
      <c r="C52" s="121">
        <f>H33+C43</f>
        <v>131</v>
      </c>
      <c r="D52" s="121">
        <f>H33+D43</f>
        <v>131</v>
      </c>
      <c r="E52" s="122">
        <f>H33+E43</f>
        <v>131</v>
      </c>
      <c r="G52" s="66"/>
      <c r="H52" s="66"/>
      <c r="I52" s="151"/>
    </row>
    <row r="53" spans="1:9" x14ac:dyDescent="0.3">
      <c r="A53" s="119">
        <v>2</v>
      </c>
      <c r="B53" s="120">
        <f>H34+B44</f>
        <v>1062.43</v>
      </c>
      <c r="C53" s="121">
        <f>H34+C44</f>
        <v>1319.86</v>
      </c>
      <c r="D53" s="121">
        <f>H34+D44</f>
        <v>1663.11</v>
      </c>
      <c r="E53" s="122">
        <f>H34+E44</f>
        <v>2092.16</v>
      </c>
      <c r="G53" s="66"/>
      <c r="H53" s="66"/>
      <c r="I53" s="151"/>
    </row>
    <row r="54" spans="1:9" x14ac:dyDescent="0.3">
      <c r="A54" s="119">
        <v>3</v>
      </c>
      <c r="B54" s="120">
        <f>H35+B45</f>
        <v>1576.45</v>
      </c>
      <c r="C54" s="121">
        <f>H35+C45</f>
        <v>1833.89</v>
      </c>
      <c r="D54" s="121">
        <f>H35+D45</f>
        <v>2177.16</v>
      </c>
      <c r="E54" s="122">
        <f>H35+E45</f>
        <v>2606.23</v>
      </c>
      <c r="G54" s="66"/>
      <c r="H54" s="66"/>
      <c r="I54" s="151"/>
    </row>
    <row r="55" spans="1:9" x14ac:dyDescent="0.3">
      <c r="A55" s="119">
        <v>4</v>
      </c>
      <c r="B55" s="120">
        <f>H36+B46</f>
        <v>2112.4499999999998</v>
      </c>
      <c r="C55" s="121">
        <f>H36+C46</f>
        <v>2369.89</v>
      </c>
      <c r="D55" s="121">
        <f>H36+D46</f>
        <v>2713.16</v>
      </c>
      <c r="E55" s="122">
        <f>H36+E46</f>
        <v>3142.23</v>
      </c>
      <c r="G55" s="66"/>
      <c r="H55" s="66"/>
      <c r="I55" s="151"/>
    </row>
    <row r="56" spans="1:9" x14ac:dyDescent="0.3">
      <c r="A56" s="123">
        <v>5</v>
      </c>
      <c r="B56" s="124">
        <f>H37+B47</f>
        <v>2353.4299999999998</v>
      </c>
      <c r="C56" s="125">
        <f>H37+C47</f>
        <v>2610.87</v>
      </c>
      <c r="D56" s="125">
        <f>H37+D47</f>
        <v>2954.12</v>
      </c>
      <c r="E56" s="126">
        <f>H37+E47</f>
        <v>3383.17</v>
      </c>
      <c r="G56" s="66"/>
      <c r="H56" s="66"/>
      <c r="I56" s="151"/>
    </row>
    <row r="57" spans="1:9" x14ac:dyDescent="0.3">
      <c r="A57" s="150"/>
      <c r="B57" s="66"/>
      <c r="C57" s="66"/>
      <c r="D57" s="66"/>
      <c r="E57" s="66"/>
      <c r="G57" s="66"/>
      <c r="H57" s="66"/>
      <c r="I57" s="151"/>
    </row>
    <row r="58" spans="1:9" x14ac:dyDescent="0.3">
      <c r="A58" s="150"/>
      <c r="B58" s="107"/>
      <c r="C58" s="108" t="s">
        <v>65</v>
      </c>
      <c r="D58" s="109">
        <f>$H$28</f>
        <v>45658</v>
      </c>
      <c r="E58" s="110"/>
      <c r="G58" s="66"/>
      <c r="H58" s="66"/>
      <c r="I58" s="151"/>
    </row>
    <row r="59" spans="1:9" x14ac:dyDescent="0.3">
      <c r="A59" s="111" t="s">
        <v>51</v>
      </c>
      <c r="B59" s="112" t="s">
        <v>60</v>
      </c>
      <c r="C59" s="112" t="s">
        <v>61</v>
      </c>
      <c r="D59" s="112" t="s">
        <v>62</v>
      </c>
      <c r="E59" s="112" t="s">
        <v>63</v>
      </c>
      <c r="G59" s="66"/>
      <c r="H59" s="66"/>
      <c r="I59" s="151"/>
    </row>
    <row r="60" spans="1:9" x14ac:dyDescent="0.3">
      <c r="A60" s="113"/>
      <c r="B60" s="114">
        <v>0.15</v>
      </c>
      <c r="C60" s="114">
        <v>0.3</v>
      </c>
      <c r="D60" s="114">
        <v>0.5</v>
      </c>
      <c r="E60" s="114">
        <v>0.75</v>
      </c>
      <c r="G60" s="66"/>
      <c r="H60" s="66"/>
      <c r="I60" s="151"/>
    </row>
    <row r="61" spans="1:9" x14ac:dyDescent="0.3">
      <c r="A61" s="115">
        <v>1</v>
      </c>
      <c r="B61" s="116">
        <f>I33-B43</f>
        <v>1781.81</v>
      </c>
      <c r="C61" s="117">
        <f>I33-C43</f>
        <v>1781.81</v>
      </c>
      <c r="D61" s="117">
        <f>I33-D43</f>
        <v>1781.81</v>
      </c>
      <c r="E61" s="118">
        <f>I33-E43</f>
        <v>1781.81</v>
      </c>
      <c r="G61" s="66"/>
      <c r="H61" s="66"/>
      <c r="I61" s="151"/>
    </row>
    <row r="62" spans="1:9" x14ac:dyDescent="0.3">
      <c r="A62" s="119">
        <v>2</v>
      </c>
      <c r="B62" s="120">
        <f>I34-B44</f>
        <v>1458.78</v>
      </c>
      <c r="C62" s="121">
        <f>I34-C44</f>
        <v>1201.3499999999999</v>
      </c>
      <c r="D62" s="121">
        <f>I34-D44</f>
        <v>858.1</v>
      </c>
      <c r="E62" s="122">
        <f>I34-E44</f>
        <v>429.05</v>
      </c>
      <c r="G62" s="66"/>
      <c r="H62" s="66"/>
      <c r="I62" s="151"/>
    </row>
    <row r="63" spans="1:9" x14ac:dyDescent="0.3">
      <c r="A63" s="119">
        <v>3</v>
      </c>
      <c r="B63" s="120">
        <f>I35-B45</f>
        <v>1458.86</v>
      </c>
      <c r="C63" s="121">
        <f>I35-C45</f>
        <v>1201.42</v>
      </c>
      <c r="D63" s="121">
        <f>I35-D45</f>
        <v>858.15</v>
      </c>
      <c r="E63" s="122">
        <f>I35-E45</f>
        <v>429.08</v>
      </c>
      <c r="G63" s="66"/>
      <c r="H63" s="66"/>
      <c r="I63" s="151"/>
    </row>
    <row r="64" spans="1:9" x14ac:dyDescent="0.3">
      <c r="A64" s="119">
        <v>4</v>
      </c>
      <c r="B64" s="120">
        <f>I36-B46</f>
        <v>1458.86</v>
      </c>
      <c r="C64" s="121">
        <f>I36-C46</f>
        <v>1201.42</v>
      </c>
      <c r="D64" s="121">
        <f>I36-D46</f>
        <v>858.15</v>
      </c>
      <c r="E64" s="122">
        <f>I36-E46</f>
        <v>429.08</v>
      </c>
      <c r="G64" s="66"/>
      <c r="H64" s="66"/>
      <c r="I64" s="151"/>
    </row>
    <row r="65" spans="1:9" x14ac:dyDescent="0.3">
      <c r="A65" s="123">
        <v>5</v>
      </c>
      <c r="B65" s="124">
        <f>I37-B47</f>
        <v>1458.8</v>
      </c>
      <c r="C65" s="125">
        <f>I37-C47</f>
        <v>1201.3599999999999</v>
      </c>
      <c r="D65" s="125">
        <f>I37-D47</f>
        <v>858.11</v>
      </c>
      <c r="E65" s="126">
        <f>I37-E47</f>
        <v>429.06</v>
      </c>
      <c r="G65" s="66"/>
      <c r="H65" s="66"/>
      <c r="I65" s="151"/>
    </row>
    <row r="66" spans="1:9" x14ac:dyDescent="0.3">
      <c r="A66" s="154"/>
      <c r="B66" s="155"/>
      <c r="C66" s="155"/>
      <c r="D66" s="155"/>
      <c r="E66" s="155"/>
      <c r="F66" s="155"/>
      <c r="G66" s="155"/>
      <c r="H66" s="155"/>
      <c r="I66" s="156"/>
    </row>
  </sheetData>
  <sheetProtection sheet="1" objects="1" scenarios="1" selectLockedCells="1"/>
  <mergeCells count="5">
    <mergeCell ref="C31:D31"/>
    <mergeCell ref="B7:C7"/>
    <mergeCell ref="B2:C2"/>
    <mergeCell ref="B4:C4"/>
    <mergeCell ref="B5:C5"/>
  </mergeCells>
  <pageMargins left="0.70866141732283472" right="0.70866141732283472" top="0.78740157480314965" bottom="0.78740157480314965" header="0.31496062992125984" footer="0.31496062992125984"/>
  <pageSetup paperSize="9" scale="53" orientation="portrait" r:id="rId1"/>
  <headerFooter>
    <oddHeader>&amp;L&amp;"-,Fett"&amp;12Preisliste 2024&amp;R&amp;G</oddHeader>
    <oddFooter>&amp;L&amp;P von &amp;N
ZD 123 Preisliste -11.23&amp;R&amp;G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K21"/>
  <sheetViews>
    <sheetView showWhiteSpace="0" view="pageLayout" zoomScaleNormal="100" workbookViewId="0">
      <selection activeCell="C20" sqref="C20"/>
    </sheetView>
  </sheetViews>
  <sheetFormatPr baseColWidth="10" defaultRowHeight="14.4" x14ac:dyDescent="0.3"/>
  <cols>
    <col min="1" max="1" width="6" customWidth="1"/>
    <col min="2" max="2" width="32.109375" customWidth="1"/>
    <col min="3" max="3" width="11.44140625" customWidth="1"/>
    <col min="8" max="8" width="17.44140625" customWidth="1"/>
    <col min="9" max="9" width="13.88671875" style="1" customWidth="1"/>
  </cols>
  <sheetData>
    <row r="1" spans="2:11" ht="15" thickBot="1" x14ac:dyDescent="0.35"/>
    <row r="2" spans="2:11" ht="18" x14ac:dyDescent="0.35">
      <c r="B2" s="281" t="s">
        <v>32</v>
      </c>
      <c r="C2" s="282"/>
      <c r="D2" s="25"/>
    </row>
    <row r="3" spans="2:11" ht="30.75" customHeight="1" thickBot="1" x14ac:dyDescent="0.45">
      <c r="B3" s="80" t="s">
        <v>99</v>
      </c>
      <c r="C3" s="80"/>
      <c r="D3" s="26"/>
      <c r="E3" s="166" t="s">
        <v>79</v>
      </c>
    </row>
    <row r="4" spans="2:11" x14ac:dyDescent="0.3">
      <c r="B4" s="49"/>
    </row>
    <row r="5" spans="2:11" ht="15" thickBot="1" x14ac:dyDescent="0.35">
      <c r="B5" s="167" t="s">
        <v>45</v>
      </c>
      <c r="I5" s="189">
        <v>45658</v>
      </c>
    </row>
    <row r="6" spans="2:11" ht="15" thickBot="1" x14ac:dyDescent="0.35">
      <c r="B6" s="24" t="s">
        <v>34</v>
      </c>
      <c r="C6" s="64">
        <v>45658</v>
      </c>
      <c r="H6" s="157" t="s">
        <v>80</v>
      </c>
      <c r="I6" s="158"/>
    </row>
    <row r="7" spans="2:11" x14ac:dyDescent="0.3">
      <c r="B7" s="283" t="s">
        <v>24</v>
      </c>
      <c r="C7" s="284"/>
      <c r="H7" s="19" t="s">
        <v>25</v>
      </c>
      <c r="I7" s="159">
        <v>131</v>
      </c>
      <c r="K7" s="139"/>
    </row>
    <row r="8" spans="2:11" x14ac:dyDescent="0.3">
      <c r="B8" s="69" t="s">
        <v>25</v>
      </c>
      <c r="C8" s="170">
        <v>64.98</v>
      </c>
      <c r="E8" s="138"/>
      <c r="F8" s="1"/>
      <c r="G8" s="1"/>
      <c r="H8" s="19" t="s">
        <v>26</v>
      </c>
      <c r="I8" s="159">
        <v>721</v>
      </c>
    </row>
    <row r="9" spans="2:11" x14ac:dyDescent="0.3">
      <c r="B9" s="69" t="s">
        <v>26</v>
      </c>
      <c r="C9" s="170">
        <v>68.39</v>
      </c>
      <c r="E9" s="138"/>
      <c r="F9" s="1"/>
      <c r="G9" s="1"/>
      <c r="H9" s="19" t="s">
        <v>27</v>
      </c>
      <c r="I9" s="159">
        <v>1357</v>
      </c>
    </row>
    <row r="10" spans="2:11" x14ac:dyDescent="0.3">
      <c r="B10" s="69" t="s">
        <v>27</v>
      </c>
      <c r="C10" s="170">
        <v>71.790000000000006</v>
      </c>
      <c r="E10" s="138"/>
      <c r="F10" s="1"/>
      <c r="G10" s="1"/>
      <c r="H10" s="19" t="s">
        <v>28</v>
      </c>
      <c r="I10" s="159">
        <v>1685</v>
      </c>
    </row>
    <row r="11" spans="2:11" ht="15" thickBot="1" x14ac:dyDescent="0.35">
      <c r="B11" s="69" t="s">
        <v>28</v>
      </c>
      <c r="C11" s="170">
        <v>75.2</v>
      </c>
      <c r="E11" s="138"/>
      <c r="F11" s="1"/>
      <c r="G11" s="1"/>
      <c r="H11" s="20" t="s">
        <v>29</v>
      </c>
      <c r="I11" s="168">
        <v>2085</v>
      </c>
    </row>
    <row r="12" spans="2:11" ht="15" thickBot="1" x14ac:dyDescent="0.35">
      <c r="B12" s="70" t="s">
        <v>29</v>
      </c>
      <c r="C12" s="171">
        <v>78.61</v>
      </c>
      <c r="E12" s="138"/>
      <c r="F12" s="1"/>
      <c r="G12" s="1"/>
    </row>
    <row r="13" spans="2:11" ht="15.75" customHeight="1" thickBot="1" x14ac:dyDescent="0.35">
      <c r="E13" s="138"/>
      <c r="F13" s="1"/>
      <c r="G13" s="1"/>
    </row>
    <row r="14" spans="2:11" ht="15" customHeight="1" x14ac:dyDescent="0.3">
      <c r="B14" s="21" t="s">
        <v>2</v>
      </c>
      <c r="C14" s="169">
        <v>10.130000000000001</v>
      </c>
      <c r="E14" s="138"/>
      <c r="F14" s="1"/>
      <c r="G14" s="1"/>
    </row>
    <row r="15" spans="2:11" ht="15" customHeight="1" x14ac:dyDescent="0.3">
      <c r="B15" s="19" t="s">
        <v>3</v>
      </c>
      <c r="C15" s="170">
        <v>10.130000000000001</v>
      </c>
      <c r="E15" s="138"/>
      <c r="F15" s="1"/>
      <c r="G15" s="1"/>
    </row>
    <row r="16" spans="2:11" ht="15" thickBot="1" x14ac:dyDescent="0.35">
      <c r="B16" s="20" t="s">
        <v>33</v>
      </c>
      <c r="C16" s="31">
        <f>SUM(C14:C15)</f>
        <v>20.260000000000002</v>
      </c>
      <c r="E16" s="138"/>
      <c r="F16" s="1"/>
      <c r="G16" s="1"/>
    </row>
    <row r="17" spans="2:7" ht="15" thickBot="1" x14ac:dyDescent="0.35">
      <c r="E17" s="138"/>
      <c r="F17" s="1"/>
      <c r="G17" s="1"/>
    </row>
    <row r="18" spans="2:7" ht="15" thickBot="1" x14ac:dyDescent="0.35">
      <c r="B18" s="23" t="s">
        <v>6</v>
      </c>
      <c r="C18" s="65"/>
      <c r="E18" s="138"/>
      <c r="F18" s="1"/>
      <c r="G18" s="1"/>
    </row>
    <row r="19" spans="2:7" ht="15" thickBot="1" x14ac:dyDescent="0.35">
      <c r="B19" s="23" t="s">
        <v>46</v>
      </c>
      <c r="C19" s="65">
        <v>3.86</v>
      </c>
      <c r="E19" s="138"/>
      <c r="F19" s="1"/>
      <c r="G19" s="1"/>
    </row>
    <row r="20" spans="2:7" ht="15" thickBot="1" x14ac:dyDescent="0.35">
      <c r="B20" s="22" t="s">
        <v>30</v>
      </c>
      <c r="C20" s="65">
        <v>10</v>
      </c>
      <c r="E20" s="138"/>
      <c r="F20" s="1"/>
      <c r="G20" s="1"/>
    </row>
    <row r="21" spans="2:7" x14ac:dyDescent="0.3">
      <c r="E21" s="138"/>
    </row>
  </sheetData>
  <sheetProtection sheet="1" objects="1" scenarios="1" selectLockedCells="1"/>
  <mergeCells count="2">
    <mergeCell ref="B2:C2"/>
    <mergeCell ref="B7:C7"/>
  </mergeCells>
  <pageMargins left="0.7" right="0.7" top="0.78740157499999996" bottom="0.78740157499999996" header="0.3" footer="0.3"/>
  <pageSetup paperSize="9" scale="4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9:G70"/>
  <sheetViews>
    <sheetView topLeftCell="A49" workbookViewId="0">
      <selection activeCell="C75" sqref="C75"/>
    </sheetView>
  </sheetViews>
  <sheetFormatPr baseColWidth="10" defaultRowHeight="14.4" x14ac:dyDescent="0.3"/>
  <cols>
    <col min="2" max="2" width="21.44140625" customWidth="1"/>
  </cols>
  <sheetData>
    <row r="59" spans="2:7" ht="16.8" x14ac:dyDescent="0.3">
      <c r="B59" s="32"/>
    </row>
    <row r="60" spans="2:7" ht="16.8" x14ac:dyDescent="0.3">
      <c r="B60" s="285" t="s">
        <v>4</v>
      </c>
      <c r="C60" s="33" t="s">
        <v>5</v>
      </c>
      <c r="D60" s="33" t="s">
        <v>5</v>
      </c>
      <c r="E60" s="33" t="s">
        <v>5</v>
      </c>
      <c r="F60" s="33" t="s">
        <v>5</v>
      </c>
      <c r="G60" s="33" t="s">
        <v>5</v>
      </c>
    </row>
    <row r="61" spans="2:7" ht="17.399999999999999" thickBot="1" x14ac:dyDescent="0.35">
      <c r="B61" s="286"/>
      <c r="C61" s="34">
        <v>1</v>
      </c>
      <c r="D61" s="35">
        <v>2</v>
      </c>
      <c r="E61" s="34">
        <v>3</v>
      </c>
      <c r="F61" s="35">
        <v>4</v>
      </c>
      <c r="G61" s="34">
        <v>5</v>
      </c>
    </row>
    <row r="62" spans="2:7" ht="19.2" thickBot="1" x14ac:dyDescent="0.35">
      <c r="B62" s="36" t="s">
        <v>38</v>
      </c>
      <c r="C62" s="37" t="s">
        <v>39</v>
      </c>
      <c r="D62" s="38" t="s">
        <v>39</v>
      </c>
      <c r="E62" s="37" t="s">
        <v>39</v>
      </c>
      <c r="F62" s="38" t="s">
        <v>39</v>
      </c>
      <c r="G62" s="37" t="s">
        <v>39</v>
      </c>
    </row>
    <row r="63" spans="2:7" ht="17.399999999999999" thickBot="1" x14ac:dyDescent="0.35">
      <c r="B63" s="36" t="s">
        <v>6</v>
      </c>
      <c r="C63" s="37" t="s">
        <v>39</v>
      </c>
      <c r="D63" s="38" t="s">
        <v>39</v>
      </c>
      <c r="E63" s="37" t="s">
        <v>39</v>
      </c>
      <c r="F63" s="38" t="s">
        <v>39</v>
      </c>
      <c r="G63" s="37" t="s">
        <v>39</v>
      </c>
    </row>
    <row r="64" spans="2:7" ht="34.200000000000003" thickBot="1" x14ac:dyDescent="0.35">
      <c r="B64" s="36" t="s">
        <v>46</v>
      </c>
      <c r="C64" s="37"/>
      <c r="D64" s="38"/>
      <c r="E64" s="37"/>
      <c r="F64" s="38"/>
      <c r="G64" s="37"/>
    </row>
    <row r="65" spans="2:7" ht="17.399999999999999" thickBot="1" x14ac:dyDescent="0.35">
      <c r="B65" s="36" t="s">
        <v>2</v>
      </c>
      <c r="C65" s="37" t="s">
        <v>39</v>
      </c>
      <c r="D65" s="38" t="s">
        <v>39</v>
      </c>
      <c r="E65" s="37" t="s">
        <v>39</v>
      </c>
      <c r="F65" s="38" t="s">
        <v>39</v>
      </c>
      <c r="G65" s="37" t="s">
        <v>39</v>
      </c>
    </row>
    <row r="66" spans="2:7" ht="17.399999999999999" thickBot="1" x14ac:dyDescent="0.35">
      <c r="B66" s="36" t="s">
        <v>3</v>
      </c>
      <c r="C66" s="37" t="s">
        <v>39</v>
      </c>
      <c r="D66" s="38" t="s">
        <v>39</v>
      </c>
      <c r="E66" s="37" t="s">
        <v>39</v>
      </c>
      <c r="F66" s="38" t="s">
        <v>39</v>
      </c>
      <c r="G66" s="37" t="s">
        <v>39</v>
      </c>
    </row>
    <row r="67" spans="2:7" ht="17.399999999999999" thickBot="1" x14ac:dyDescent="0.35">
      <c r="B67" s="36" t="s">
        <v>1</v>
      </c>
      <c r="C67" s="37" t="s">
        <v>39</v>
      </c>
      <c r="D67" s="38" t="s">
        <v>39</v>
      </c>
      <c r="E67" s="37" t="s">
        <v>39</v>
      </c>
      <c r="F67" s="38" t="s">
        <v>39</v>
      </c>
      <c r="G67" s="37" t="s">
        <v>39</v>
      </c>
    </row>
    <row r="68" spans="2:7" ht="15" thickBot="1" x14ac:dyDescent="0.35">
      <c r="B68" s="39"/>
      <c r="C68" s="40"/>
      <c r="D68" s="40"/>
      <c r="E68" s="40"/>
      <c r="F68" s="40"/>
      <c r="G68" s="41"/>
    </row>
    <row r="69" spans="2:7" ht="17.399999999999999" thickBot="1" x14ac:dyDescent="0.35">
      <c r="B69" s="36" t="s">
        <v>40</v>
      </c>
      <c r="C69" s="34" t="s">
        <v>39</v>
      </c>
      <c r="D69" s="35" t="s">
        <v>39</v>
      </c>
      <c r="E69" s="34" t="s">
        <v>39</v>
      </c>
      <c r="F69" s="35" t="s">
        <v>39</v>
      </c>
      <c r="G69" s="34" t="s">
        <v>39</v>
      </c>
    </row>
    <row r="70" spans="2:7" ht="15.6" x14ac:dyDescent="0.3">
      <c r="B70" s="42"/>
    </row>
  </sheetData>
  <mergeCells count="1">
    <mergeCell ref="B60:B61"/>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 Preisliste VP KZP</vt:lpstr>
      <vt:lpstr>Preisliste incl. TP </vt:lpstr>
      <vt:lpstr>Preisliste  TP </vt:lpstr>
      <vt:lpstr>Vergütungssätze VP</vt:lpstr>
      <vt:lpstr>Vergütungssätze TP</vt:lpstr>
      <vt:lpstr>Tabelle1</vt:lpstr>
      <vt:lpstr>' Preisliste VP KZP'!Druckbereich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Preisliste</dc:title>
  <dc:creator>Borgmann, Björn;Denis Oswald</dc:creator>
  <cp:lastModifiedBy>Schminke, Regina</cp:lastModifiedBy>
  <cp:lastPrinted>2025-06-27T07:00:53Z</cp:lastPrinted>
  <dcterms:created xsi:type="dcterms:W3CDTF">2016-08-03T11:50:39Z</dcterms:created>
  <dcterms:modified xsi:type="dcterms:W3CDTF">2025-06-27T07:01:17Z</dcterms:modified>
</cp:coreProperties>
</file>